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2021. Előterjesztések\2021.05.21_sütőolaj_elektr.hull\Zárszámadás Rendelet\"/>
    </mc:Choice>
  </mc:AlternateContent>
  <xr:revisionPtr revIDLastSave="0" documentId="13_ncr:1_{C2B9378B-2288-4C77-B840-221B3F16F212}" xr6:coauthVersionLast="47" xr6:coauthVersionMax="47" xr10:uidLastSave="{00000000-0000-0000-0000-000000000000}"/>
  <bookViews>
    <workbookView xWindow="135" yWindow="30" windowWidth="28785" windowHeight="15600" activeTab="2" xr2:uid="{155D0AB2-DB51-4666-8B6F-53E9D7FCE08A}"/>
  </bookViews>
  <sheets>
    <sheet name="Összesen" sheetId="1" r:id="rId1"/>
    <sheet name="Önkormányzat" sheetId="2" r:id="rId2"/>
    <sheet name="Tiszagyulaháza Óvo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  <c r="F84" i="1"/>
  <c r="F82" i="1"/>
  <c r="F81" i="1"/>
  <c r="F80" i="1"/>
  <c r="D82" i="1"/>
  <c r="F79" i="1"/>
  <c r="F75" i="1"/>
  <c r="F77" i="1"/>
  <c r="F76" i="1"/>
  <c r="F73" i="1"/>
  <c r="F72" i="1"/>
  <c r="F71" i="1"/>
  <c r="D74" i="1"/>
  <c r="F70" i="1"/>
  <c r="F69" i="1"/>
  <c r="F67" i="1"/>
  <c r="F66" i="1"/>
  <c r="F65" i="1"/>
  <c r="F63" i="1"/>
  <c r="F55" i="1"/>
  <c r="F53" i="1"/>
  <c r="F51" i="1"/>
  <c r="F50" i="1"/>
  <c r="F52" i="1" s="1"/>
  <c r="F47" i="1"/>
  <c r="F45" i="1"/>
  <c r="F44" i="1"/>
  <c r="F43" i="1"/>
  <c r="F42" i="1"/>
  <c r="F38" i="1"/>
  <c r="F37" i="1"/>
  <c r="F36" i="1"/>
  <c r="F35" i="1"/>
  <c r="F34" i="1"/>
  <c r="F33" i="1"/>
  <c r="F32" i="1"/>
  <c r="F31" i="1"/>
  <c r="F30" i="1"/>
  <c r="F29" i="1"/>
  <c r="F26" i="1"/>
  <c r="F25" i="1"/>
  <c r="F23" i="1"/>
  <c r="F20" i="1"/>
  <c r="F19" i="1"/>
  <c r="F15" i="1"/>
  <c r="F14" i="1"/>
  <c r="F17" i="1" s="1"/>
  <c r="F12" i="1"/>
  <c r="F11" i="1"/>
  <c r="F10" i="1"/>
  <c r="D86" i="1"/>
  <c r="D78" i="1"/>
  <c r="D68" i="1"/>
  <c r="D60" i="1"/>
  <c r="D57" i="1"/>
  <c r="D54" i="1"/>
  <c r="D52" i="1"/>
  <c r="D48" i="1"/>
  <c r="D41" i="1"/>
  <c r="D27" i="1"/>
  <c r="D24" i="1"/>
  <c r="D21" i="1"/>
  <c r="D22" i="1" s="1"/>
  <c r="D17" i="1"/>
  <c r="D13" i="1"/>
  <c r="D9" i="1"/>
  <c r="F80" i="2"/>
  <c r="D80" i="2"/>
  <c r="F76" i="2"/>
  <c r="D72" i="2"/>
  <c r="F50" i="2"/>
  <c r="D50" i="2"/>
  <c r="F46" i="2"/>
  <c r="D84" i="2"/>
  <c r="D76" i="2"/>
  <c r="D66" i="2"/>
  <c r="D58" i="2"/>
  <c r="D55" i="2"/>
  <c r="D56" i="2" s="1"/>
  <c r="D52" i="2"/>
  <c r="D46" i="2"/>
  <c r="D40" i="2"/>
  <c r="D26" i="2"/>
  <c r="D23" i="2"/>
  <c r="D20" i="2"/>
  <c r="D21" i="2" s="1"/>
  <c r="D17" i="2"/>
  <c r="D13" i="2"/>
  <c r="D9" i="2"/>
  <c r="F35" i="3"/>
  <c r="F31" i="3"/>
  <c r="D51" i="3"/>
  <c r="D48" i="3"/>
  <c r="D46" i="3"/>
  <c r="D44" i="3"/>
  <c r="D42" i="3"/>
  <c r="D36" i="3"/>
  <c r="D35" i="3"/>
  <c r="D33" i="3"/>
  <c r="D31" i="3"/>
  <c r="D28" i="3"/>
  <c r="D27" i="3"/>
  <c r="D24" i="3"/>
  <c r="D18" i="3"/>
  <c r="D16" i="3"/>
  <c r="D13" i="3"/>
  <c r="D14" i="3" s="1"/>
  <c r="D11" i="3"/>
  <c r="D10" i="3"/>
  <c r="F26" i="2"/>
  <c r="F48" i="3"/>
  <c r="D49" i="1" l="1"/>
  <c r="D28" i="1"/>
  <c r="F78" i="1"/>
  <c r="D83" i="1"/>
  <c r="D87" i="1" s="1"/>
  <c r="D18" i="1"/>
  <c r="F41" i="1"/>
  <c r="D58" i="1"/>
  <c r="F27" i="1"/>
  <c r="D27" i="2"/>
  <c r="D47" i="2"/>
  <c r="D81" i="2"/>
  <c r="D85" i="2" s="1"/>
  <c r="D18" i="2"/>
  <c r="D49" i="3"/>
  <c r="D19" i="3"/>
  <c r="D52" i="3"/>
  <c r="D37" i="3"/>
  <c r="F86" i="1"/>
  <c r="E82" i="1"/>
  <c r="F74" i="1"/>
  <c r="E74" i="1"/>
  <c r="E68" i="1"/>
  <c r="F68" i="1"/>
  <c r="F60" i="1"/>
  <c r="E60" i="1"/>
  <c r="F57" i="1"/>
  <c r="E57" i="1"/>
  <c r="F54" i="1"/>
  <c r="E52" i="1"/>
  <c r="F48" i="1"/>
  <c r="E48" i="1"/>
  <c r="E41" i="1"/>
  <c r="F21" i="1"/>
  <c r="F22" i="1" s="1"/>
  <c r="E21" i="1"/>
  <c r="E17" i="1"/>
  <c r="F13" i="1"/>
  <c r="E13" i="1"/>
  <c r="F9" i="1"/>
  <c r="E9" i="1"/>
  <c r="F51" i="3"/>
  <c r="E48" i="3"/>
  <c r="F46" i="3"/>
  <c r="E46" i="3"/>
  <c r="E49" i="3" s="1"/>
  <c r="F44" i="3"/>
  <c r="E44" i="3"/>
  <c r="F42" i="3"/>
  <c r="E42" i="3"/>
  <c r="E35" i="3"/>
  <c r="F27" i="3"/>
  <c r="E27" i="3"/>
  <c r="F24" i="3"/>
  <c r="E24" i="3"/>
  <c r="F18" i="3"/>
  <c r="F16" i="3"/>
  <c r="F13" i="3"/>
  <c r="F14" i="3" s="1"/>
  <c r="F10" i="3"/>
  <c r="F11" i="3" s="1"/>
  <c r="F84" i="2"/>
  <c r="E80" i="2"/>
  <c r="F72" i="2"/>
  <c r="F66" i="2"/>
  <c r="E66" i="2"/>
  <c r="F58" i="2"/>
  <c r="E58" i="2"/>
  <c r="F55" i="2"/>
  <c r="E55" i="2"/>
  <c r="F52" i="2"/>
  <c r="F40" i="2"/>
  <c r="F47" i="2" s="1"/>
  <c r="D61" i="1" l="1"/>
  <c r="F49" i="1"/>
  <c r="E18" i="1"/>
  <c r="F56" i="2"/>
  <c r="D59" i="2"/>
  <c r="F81" i="2"/>
  <c r="F85" i="2" s="1"/>
  <c r="F49" i="3"/>
  <c r="F52" i="3" s="1"/>
  <c r="F58" i="1"/>
  <c r="F83" i="1"/>
  <c r="F87" i="1" s="1"/>
  <c r="F28" i="3"/>
  <c r="F18" i="1"/>
  <c r="F19" i="3"/>
  <c r="F23" i="2"/>
  <c r="F20" i="2"/>
  <c r="F21" i="2" s="1"/>
  <c r="F17" i="2"/>
  <c r="F13" i="2"/>
  <c r="F9" i="2"/>
  <c r="E9" i="2"/>
  <c r="F18" i="2" l="1"/>
  <c r="E51" i="3"/>
  <c r="F33" i="3"/>
  <c r="F36" i="3" s="1"/>
  <c r="F37" i="3" s="1"/>
  <c r="E33" i="3"/>
  <c r="E36" i="3" s="1"/>
  <c r="E18" i="3"/>
  <c r="E19" i="3" s="1"/>
  <c r="E13" i="3"/>
  <c r="E14" i="3" s="1"/>
  <c r="E10" i="3"/>
  <c r="E11" i="3" s="1"/>
  <c r="E84" i="2"/>
  <c r="E76" i="2"/>
  <c r="E72" i="2"/>
  <c r="E52" i="2"/>
  <c r="E56" i="2" s="1"/>
  <c r="E46" i="2"/>
  <c r="E40" i="2"/>
  <c r="F27" i="2"/>
  <c r="E26" i="2"/>
  <c r="E27" i="2" s="1"/>
  <c r="E20" i="2"/>
  <c r="E21" i="2" s="1"/>
  <c r="E17" i="2"/>
  <c r="E13" i="2"/>
  <c r="E86" i="1"/>
  <c r="E78" i="1"/>
  <c r="E54" i="1"/>
  <c r="E58" i="1" s="1"/>
  <c r="E27" i="1"/>
  <c r="E28" i="1" s="1"/>
  <c r="F24" i="1"/>
  <c r="E22" i="1"/>
  <c r="E47" i="2" l="1"/>
  <c r="F59" i="2"/>
  <c r="F28" i="1"/>
  <c r="F61" i="1" s="1"/>
  <c r="E49" i="1"/>
  <c r="E61" i="1" s="1"/>
  <c r="E83" i="1"/>
  <c r="E87" i="1" s="1"/>
  <c r="E52" i="3"/>
  <c r="E28" i="3"/>
  <c r="E37" i="3" s="1"/>
  <c r="E18" i="2"/>
  <c r="E81" i="2"/>
  <c r="E85" i="2" s="1"/>
  <c r="E59" i="2" l="1"/>
</calcChain>
</file>

<file path=xl/sharedStrings.xml><?xml version="1.0" encoding="utf-8"?>
<sst xmlns="http://schemas.openxmlformats.org/spreadsheetml/2006/main" count="635" uniqueCount="258">
  <si>
    <t>Megnevezés</t>
  </si>
  <si>
    <t>Előző időszak</t>
  </si>
  <si>
    <t>Módosítások</t>
  </si>
  <si>
    <t>Tárgyi időszak</t>
  </si>
  <si>
    <t>A</t>
  </si>
  <si>
    <t>B</t>
  </si>
  <si>
    <t>C</t>
  </si>
  <si>
    <t>D</t>
  </si>
  <si>
    <t>E</t>
  </si>
  <si>
    <t>ESZKÖZÖK</t>
  </si>
  <si>
    <t>01</t>
  </si>
  <si>
    <t>A/II/1</t>
  </si>
  <si>
    <t>Ingatlanok és a kapcsolódó vagyoni értékű jogok</t>
  </si>
  <si>
    <t>02</t>
  </si>
  <si>
    <t>A/II/2</t>
  </si>
  <si>
    <t>Gépek,berendezések,felszerelések,járművek</t>
  </si>
  <si>
    <t>03</t>
  </si>
  <si>
    <t xml:space="preserve">A/II/4 </t>
  </si>
  <si>
    <t>Beruházások, felújítások</t>
  </si>
  <si>
    <t>04</t>
  </si>
  <si>
    <t>A/II</t>
  </si>
  <si>
    <t xml:space="preserve">Tárgyi eszközök (=A/II/1+…+A/II/5) </t>
  </si>
  <si>
    <t>05</t>
  </si>
  <si>
    <t>A/III/1</t>
  </si>
  <si>
    <t xml:space="preserve">Tartós részesedések (=A/III/1a+…+A/III/1e) </t>
  </si>
  <si>
    <t>06</t>
  </si>
  <si>
    <t>07</t>
  </si>
  <si>
    <t>A/III/1e</t>
  </si>
  <si>
    <t xml:space="preserve">     - ebből: egyéb tartós részesedések</t>
  </si>
  <si>
    <t>08</t>
  </si>
  <si>
    <t>A/III</t>
  </si>
  <si>
    <t xml:space="preserve">Befektetett pénzügyi eszközök (=A/III/1+A/III/2+A/III/3) </t>
  </si>
  <si>
    <t>09</t>
  </si>
  <si>
    <t>10</t>
  </si>
  <si>
    <t>11</t>
  </si>
  <si>
    <t>12</t>
  </si>
  <si>
    <t>A)</t>
  </si>
  <si>
    <t xml:space="preserve">NEMZETI VAGYONBA TARTOZÓ BEFEKTETETT ESZKÖZÖK (=A/I+A/II+A/III+A/IV) </t>
  </si>
  <si>
    <t>13</t>
  </si>
  <si>
    <t>B/I/1</t>
  </si>
  <si>
    <t>Vásárolt készletek</t>
  </si>
  <si>
    <t>14</t>
  </si>
  <si>
    <t>B/I</t>
  </si>
  <si>
    <t>Készletek (=B/I/1+…+B/I/5)</t>
  </si>
  <si>
    <t>15</t>
  </si>
  <si>
    <t>B)</t>
  </si>
  <si>
    <t>NEMZETI VAGYONBA TARTOZÓ FORGÓESZKÖZÖK (=B/I+B/II)</t>
  </si>
  <si>
    <t>16</t>
  </si>
  <si>
    <t>C/II/1</t>
  </si>
  <si>
    <t>Forintpénztár</t>
  </si>
  <si>
    <t>17</t>
  </si>
  <si>
    <t>C/II</t>
  </si>
  <si>
    <t>Pénztárak, csekkek, betétkönyvek (=C/II/1+C/II/2+C/II/3)</t>
  </si>
  <si>
    <t>18</t>
  </si>
  <si>
    <t>C/III/1</t>
  </si>
  <si>
    <t>Kincstáron kívüli forintszámlák</t>
  </si>
  <si>
    <t>19</t>
  </si>
  <si>
    <t>C/III</t>
  </si>
  <si>
    <t>Forintszámlák (=C/III/1+C/III/2)</t>
  </si>
  <si>
    <t>20</t>
  </si>
  <si>
    <t>C)</t>
  </si>
  <si>
    <t xml:space="preserve">PÉNZESZKÖZÖK (=C/I…+C/V) </t>
  </si>
  <si>
    <t>21</t>
  </si>
  <si>
    <t>D/I/3</t>
  </si>
  <si>
    <t>Költségvetési évben esedékes követelések közhatalmi bevételre (=D/I/3a+…+D/I/3f)</t>
  </si>
  <si>
    <t>22</t>
  </si>
  <si>
    <t>D/I/3d</t>
  </si>
  <si>
    <t xml:space="preserve">     - ebből: költségvetési évben esedékes követelések vagyoni típusú adókra</t>
  </si>
  <si>
    <t>23</t>
  </si>
  <si>
    <t>D/I/3e</t>
  </si>
  <si>
    <t xml:space="preserve">     - ebből: költségvetési évben esedékes követelések termékek és szolgáltatások adóira</t>
  </si>
  <si>
    <t>24</t>
  </si>
  <si>
    <t>D/I/3f</t>
  </si>
  <si>
    <t xml:space="preserve">     - ebből: költségvetési éveben esedékes követelések egyéb közhatalmi bevételekre</t>
  </si>
  <si>
    <t>25</t>
  </si>
  <si>
    <t>D/I/4</t>
  </si>
  <si>
    <t>Költségvetési évben esedékes követelések működési bevételre (=D/I/4a+…+D/I/4i)</t>
  </si>
  <si>
    <t>26</t>
  </si>
  <si>
    <t>D/I/4a</t>
  </si>
  <si>
    <t xml:space="preserve">     - ebből: költségvetési évben esedékes követelések készletértékesítés ellenértéke, szolgáltatások ellenértéke, közvetített szolgáltatások ellenértékére</t>
  </si>
  <si>
    <t>27</t>
  </si>
  <si>
    <t>28</t>
  </si>
  <si>
    <t>D/I/4c</t>
  </si>
  <si>
    <t xml:space="preserve">      -ebből: költségvetési évben esedékes követelések ellátási díjakra</t>
  </si>
  <si>
    <t>29</t>
  </si>
  <si>
    <t>D/I/4d</t>
  </si>
  <si>
    <t xml:space="preserve">      -ebből: költségvetési évben esedékes követelések kiszámlázott általános forgalmi adóra</t>
  </si>
  <si>
    <t>30</t>
  </si>
  <si>
    <t>D/I/4i</t>
  </si>
  <si>
    <t xml:space="preserve">       -ebből: költségvetési évben esedékes követelések egyéb működési bevételekre </t>
  </si>
  <si>
    <t>31</t>
  </si>
  <si>
    <t>D/I</t>
  </si>
  <si>
    <t xml:space="preserve">Költségvetési évben esedékes követelések (=D/I/1+…+D/I/8) </t>
  </si>
  <si>
    <t>32</t>
  </si>
  <si>
    <t>D/III/1</t>
  </si>
  <si>
    <t>Adott előlegek (=D/III/1a+…+D/III/1f)</t>
  </si>
  <si>
    <t>33</t>
  </si>
  <si>
    <t>D/III/1e</t>
  </si>
  <si>
    <t xml:space="preserve">      - ebből: foglalkoztatottaknak adott előlegek</t>
  </si>
  <si>
    <t>34</t>
  </si>
  <si>
    <t>D/III/1f</t>
  </si>
  <si>
    <t xml:space="preserve">      -ebből: túlfizetések, téves és visszajáró kifizetések</t>
  </si>
  <si>
    <t>35</t>
  </si>
  <si>
    <t>D/III/4</t>
  </si>
  <si>
    <t>Forgótőke elszámolása</t>
  </si>
  <si>
    <t>36</t>
  </si>
  <si>
    <t xml:space="preserve">D/III/7 </t>
  </si>
  <si>
    <t>37</t>
  </si>
  <si>
    <t>D/III</t>
  </si>
  <si>
    <t xml:space="preserve">Követelés jellegű sajátos elszámolások (=D/III/1+…+D/III/9)  </t>
  </si>
  <si>
    <t>38</t>
  </si>
  <si>
    <t>D)</t>
  </si>
  <si>
    <t xml:space="preserve">KÖVETELÉSEK (=D/I+D/II+D/III) </t>
  </si>
  <si>
    <t>39</t>
  </si>
  <si>
    <t>E/I/2</t>
  </si>
  <si>
    <t>Más előzetesen felszámított levonható általános forgalmi adó</t>
  </si>
  <si>
    <t>40</t>
  </si>
  <si>
    <t>E/I</t>
  </si>
  <si>
    <t xml:space="preserve">Előzetesen felszámított általános forgalmi adó elszámolása (=E/I/1+…+E/I/4) </t>
  </si>
  <si>
    <t>41</t>
  </si>
  <si>
    <t>E/II/2</t>
  </si>
  <si>
    <t>Más fizetendő általános forgalmi adó</t>
  </si>
  <si>
    <t>42</t>
  </si>
  <si>
    <t>E/II</t>
  </si>
  <si>
    <t>Fizetendő általános forgalmi adó elszámolása (=E/II/1+E/II/2)</t>
  </si>
  <si>
    <t>43</t>
  </si>
  <si>
    <t>E)</t>
  </si>
  <si>
    <t xml:space="preserve"> EGYÉB SAJÁTOS ELSZÁMOLÁSOK (=E/I+E/II+E/III)</t>
  </si>
  <si>
    <t>44</t>
  </si>
  <si>
    <t xml:space="preserve">ESZKÖZÖK ÖSSZESEN (=A+B+C+D+E) </t>
  </si>
  <si>
    <t>FORRÁSOK</t>
  </si>
  <si>
    <t>45</t>
  </si>
  <si>
    <t>G/I</t>
  </si>
  <si>
    <t>Nemzeti vagyon induláskori értéke</t>
  </si>
  <si>
    <t>46</t>
  </si>
  <si>
    <t>G/IV</t>
  </si>
  <si>
    <t>Felhamozott eredmény</t>
  </si>
  <si>
    <t>47</t>
  </si>
  <si>
    <t>G/VI</t>
  </si>
  <si>
    <t>Mérleg szerinti eredmény</t>
  </si>
  <si>
    <t>48</t>
  </si>
  <si>
    <t>G)</t>
  </si>
  <si>
    <t xml:space="preserve">SAJÁT TŐKE (=G/I+…+G/VI) </t>
  </si>
  <si>
    <t>49</t>
  </si>
  <si>
    <t>H/I/3</t>
  </si>
  <si>
    <t>Költségvetési évben esedékes kötelezettségek dologi kiadásokra</t>
  </si>
  <si>
    <t>50</t>
  </si>
  <si>
    <t>51</t>
  </si>
  <si>
    <t>H/I/7</t>
  </si>
  <si>
    <t>Költségvetési évben esedékes kötelezettségek felújításokra</t>
  </si>
  <si>
    <t>52</t>
  </si>
  <si>
    <t>H/I</t>
  </si>
  <si>
    <t xml:space="preserve">Költségvetési évben esedékes kötelezettségek (=H/I/1+…H/I/9) </t>
  </si>
  <si>
    <t>53</t>
  </si>
  <si>
    <t>H/II/3</t>
  </si>
  <si>
    <t>Költségvetési évet követően esedékes kötelezettségek dologi kiadásokra</t>
  </si>
  <si>
    <t>54</t>
  </si>
  <si>
    <t>H/II/9</t>
  </si>
  <si>
    <t>Költségvetési évet követően esedékes kötelezettségek finanszírozási kiadásokra (&gt;=H/II/9a+…+H/II/9j)</t>
  </si>
  <si>
    <t>55</t>
  </si>
  <si>
    <t>H/II/9e</t>
  </si>
  <si>
    <t xml:space="preserve">      -ebből: költségvetési évet követően esedékes kötelezettségek államháztartáson belüli megelőlegezések visszafizetésére</t>
  </si>
  <si>
    <t>56</t>
  </si>
  <si>
    <t>H/II</t>
  </si>
  <si>
    <t xml:space="preserve">Költségvetési évet követően esedékes kötelezettségek (=H/II/1+…H/II/9) </t>
  </si>
  <si>
    <t>57</t>
  </si>
  <si>
    <t>H/III/1</t>
  </si>
  <si>
    <t>Kapott előlegek</t>
  </si>
  <si>
    <t>58</t>
  </si>
  <si>
    <t>H/III/3</t>
  </si>
  <si>
    <t>Más szervezetet megillető bevételek elszámolása</t>
  </si>
  <si>
    <t>59</t>
  </si>
  <si>
    <t>H/III</t>
  </si>
  <si>
    <t xml:space="preserve">Kötelezettség jellegű sajátos elszámolások (=H/III/1+…+H/III/10) </t>
  </si>
  <si>
    <t>60</t>
  </si>
  <si>
    <t xml:space="preserve">H) </t>
  </si>
  <si>
    <t xml:space="preserve">KÖTELEZETTSÉGEK (=H/I+H/II+H/III) </t>
  </si>
  <si>
    <t>61</t>
  </si>
  <si>
    <t>62</t>
  </si>
  <si>
    <t>J/2</t>
  </si>
  <si>
    <t>Költségek,ráfordítások passzív időbeli elhatárolása</t>
  </si>
  <si>
    <t>63</t>
  </si>
  <si>
    <t>J/3</t>
  </si>
  <si>
    <t>Halasztott eredményszemléletű bevételek</t>
  </si>
  <si>
    <t>64</t>
  </si>
  <si>
    <t>J)</t>
  </si>
  <si>
    <t xml:space="preserve">PASSZÍV IDŐBELI ELHATÁROLÁSOK (=J/1+J/2+J/3) </t>
  </si>
  <si>
    <t>65</t>
  </si>
  <si>
    <t xml:space="preserve">FORRÁSOK ÖSSZESEN (=G+H+I+J) </t>
  </si>
  <si>
    <t>A/I/2</t>
  </si>
  <si>
    <t>Szellemi termékek</t>
  </si>
  <si>
    <t>A/I</t>
  </si>
  <si>
    <t>Immateriális javak (=A/I/1+A/I/2+A/I/3)</t>
  </si>
  <si>
    <t>A/III/2</t>
  </si>
  <si>
    <t>Tartós hitelviszonyt megtestesítő értékpapírok (&gt;=A/III/2a+A/III/2b)</t>
  </si>
  <si>
    <t>B/I/4</t>
  </si>
  <si>
    <t>Befejezetlen termelés, félkész termékek, késztermékek</t>
  </si>
  <si>
    <t>D/I/4f</t>
  </si>
  <si>
    <t xml:space="preserve">      -ebből: költségvetési évben esedékes követelések kamatbevételekre és más nyereségjellegű bevételekre</t>
  </si>
  <si>
    <t>D/I/6</t>
  </si>
  <si>
    <t>Költségvetési évben esedékes követelések működési célú átvett pénzeszközre (&gt;=D/I/6a+D/I/6b+D/I/6c)</t>
  </si>
  <si>
    <t>D/I/6c</t>
  </si>
  <si>
    <t xml:space="preserve">       - ebből: költségvetési évben esedékes követelések működési célú visszatérítendő támogatások, kölcsönök visszatérülése államháztartáson kívülről</t>
  </si>
  <si>
    <t>D/III/1d</t>
  </si>
  <si>
    <t xml:space="preserve">      -ebből: igénybe vett szolgáltatásra adott előlegek</t>
  </si>
  <si>
    <t>Folyósított, megelőlegezett társadalombiztosítási és családtámogatási ellátások elszámolása</t>
  </si>
  <si>
    <t>E/III/1</t>
  </si>
  <si>
    <t>December haviilletmények, munkabérek elszámolása</t>
  </si>
  <si>
    <t>E/III/2</t>
  </si>
  <si>
    <t>Utalványok, bérletek és más hasonló, készpénz-helyettesítő fizetési eszköznek nem minősülő eszközök elszámolásai</t>
  </si>
  <si>
    <t>E/III</t>
  </si>
  <si>
    <t>Egyéb sajátos eszközoldali elszámolások (=E/III/1+E/III/2)</t>
  </si>
  <si>
    <t>F/2</t>
  </si>
  <si>
    <t>Költségek, ráfordítások aktív időbeli elhatárolása</t>
  </si>
  <si>
    <t>F)</t>
  </si>
  <si>
    <t>AKTÍV IDŐBELI ELHATÁROLÁSOK (=F/1+F/2+F/3)</t>
  </si>
  <si>
    <t xml:space="preserve">ESZKÖZÖK ÖSSZESEN (=A+B+C+D+E+F) </t>
  </si>
  <si>
    <t>G/III</t>
  </si>
  <si>
    <t>Egyéb eszközök induláskori értéke és változásai</t>
  </si>
  <si>
    <t>H/I/1</t>
  </si>
  <si>
    <t>Költségvetési évben esedékes kötelezettségek személyi juttatásokra</t>
  </si>
  <si>
    <t>H/I/6</t>
  </si>
  <si>
    <t>Költségvetési évben esedékes kötelezettségek beruházásokra</t>
  </si>
  <si>
    <t>66</t>
  </si>
  <si>
    <t>67</t>
  </si>
  <si>
    <t>68</t>
  </si>
  <si>
    <t>69</t>
  </si>
  <si>
    <t>70</t>
  </si>
  <si>
    <t>71</t>
  </si>
  <si>
    <t>72</t>
  </si>
  <si>
    <t xml:space="preserve">        -ebből: költségvetési évben esedékes követelések működési célú visszatérítendő támogatások, kölcsönök visszatérülésére államháztartáson kívülről</t>
  </si>
  <si>
    <t xml:space="preserve">       -ebből: igénybe vett szolgáltatásra adott előlegek</t>
  </si>
  <si>
    <t>December havi illetmények, munkabérek elszámolása</t>
  </si>
  <si>
    <t>73</t>
  </si>
  <si>
    <t>74</t>
  </si>
  <si>
    <t>C/III/II</t>
  </si>
  <si>
    <t>Kincstárban vezetett forintszámlák</t>
  </si>
  <si>
    <t>75</t>
  </si>
  <si>
    <t>Nemzeti vagyon változásai</t>
  </si>
  <si>
    <t>76</t>
  </si>
  <si>
    <t>C/II/2</t>
  </si>
  <si>
    <t>77</t>
  </si>
  <si>
    <t>G/II</t>
  </si>
  <si>
    <t xml:space="preserve"> 4/A. melléklet</t>
  </si>
  <si>
    <t>4/B. melléklet</t>
  </si>
  <si>
    <t>4/C. melléklet</t>
  </si>
  <si>
    <t>2020. évi MÉRLEG - Tiszagyulaházi Aprajafalva Óvoda (Ft)</t>
  </si>
  <si>
    <t>E/I/4</t>
  </si>
  <si>
    <t>Más előzetesen felszámított nem levonható általános forgalmi adó</t>
  </si>
  <si>
    <t>78</t>
  </si>
  <si>
    <t>H/I/4</t>
  </si>
  <si>
    <t>Költségvetési évben esedékes kötelezettségek ellátottak pénzbeli juttatására</t>
  </si>
  <si>
    <t>H/III/2</t>
  </si>
  <si>
    <t>Továbbadási célból folyósított támogatások, ellátások elszámolása</t>
  </si>
  <si>
    <t>2020. évi MÉRLEG - Összesen (Ft)</t>
  </si>
  <si>
    <t>2020. évi MÉRLEG - Tiszagyulaháza Község Önkormányzata (Ft)</t>
  </si>
  <si>
    <t>79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</si>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</sst>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/>
    <xf numFmtId="0" fontId="6" fillId="0" borderId="0" xfId="0" applyFont="1"/>
    <xf numFmtId="0" fontId="5" fillId="0" borderId="2" xfId="0" applyFont="1" applyBorder="1"/>
    <xf numFmtId="0" fontId="5" fillId="0" borderId="3" xfId="0" applyFont="1" applyBorder="1"/>
    <xf numFmtId="164" fontId="5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164" fontId="6" fillId="0" borderId="1" xfId="0" applyNumberFormat="1" applyFont="1" applyBorder="1"/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CAC3-585A-4FF2-A86A-C294DCB664EF}">
  <sheetPr>
    <pageSetUpPr fitToPage="1"/>
  </sheetPr>
  <dimension ref="A1:F89"/>
  <sheetViews>
    <sheetView zoomScale="88" zoomScaleNormal="88" workbookViewId="0">
      <selection activeCell="C17" sqref="C17"/>
    </sheetView>
  </sheetViews>
  <sheetFormatPr defaultColWidth="9.140625" defaultRowHeight="15" x14ac:dyDescent="0.25"/>
  <cols>
    <col min="1" max="1" width="9.140625" style="3"/>
    <col min="2" max="2" width="9.85546875" style="3" customWidth="1"/>
    <col min="3" max="3" width="138.42578125" style="3" customWidth="1"/>
    <col min="4" max="4" width="21.28515625" style="3" customWidth="1"/>
    <col min="5" max="5" width="14.42578125" style="3" customWidth="1"/>
    <col min="6" max="6" width="22.7109375" style="3" customWidth="1"/>
    <col min="7" max="16384" width="9.140625" style="3"/>
  </cols>
  <sheetData>
    <row r="1" spans="1:6" x14ac:dyDescent="0.25">
      <c r="A1" s="5"/>
      <c r="B1" s="5"/>
      <c r="C1" s="5"/>
      <c r="D1" s="5"/>
      <c r="E1" s="5"/>
      <c r="F1" s="6" t="s">
        <v>243</v>
      </c>
    </row>
    <row r="2" spans="1:6" x14ac:dyDescent="0.25">
      <c r="A2" s="5"/>
      <c r="B2" s="5"/>
      <c r="C2" s="5"/>
      <c r="D2" s="5"/>
      <c r="E2" s="5"/>
      <c r="F2" s="6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26" t="s">
        <v>254</v>
      </c>
      <c r="B4" s="26"/>
      <c r="C4" s="26"/>
      <c r="D4" s="26"/>
      <c r="E4" s="26"/>
      <c r="F4" s="26"/>
    </row>
    <row r="5" spans="1:6" x14ac:dyDescent="0.25">
      <c r="A5" s="7"/>
      <c r="B5" s="27" t="s">
        <v>0</v>
      </c>
      <c r="C5" s="27"/>
      <c r="D5" s="8" t="s">
        <v>1</v>
      </c>
      <c r="E5" s="8" t="s">
        <v>2</v>
      </c>
      <c r="F5" s="8" t="s">
        <v>3</v>
      </c>
    </row>
    <row r="6" spans="1:6" x14ac:dyDescent="0.25">
      <c r="A6" s="7" t="s">
        <v>4</v>
      </c>
      <c r="B6" s="27" t="s">
        <v>5</v>
      </c>
      <c r="C6" s="27"/>
      <c r="D6" s="8" t="s">
        <v>6</v>
      </c>
      <c r="E6" s="8" t="s">
        <v>7</v>
      </c>
      <c r="F6" s="8" t="s">
        <v>8</v>
      </c>
    </row>
    <row r="7" spans="1:6" x14ac:dyDescent="0.25">
      <c r="A7" s="9"/>
      <c r="B7" s="25" t="s">
        <v>9</v>
      </c>
      <c r="C7" s="25"/>
      <c r="D7" s="10"/>
      <c r="E7" s="10"/>
      <c r="F7" s="10"/>
    </row>
    <row r="8" spans="1:6" x14ac:dyDescent="0.25">
      <c r="A8" s="9" t="s">
        <v>10</v>
      </c>
      <c r="B8" s="11" t="s">
        <v>189</v>
      </c>
      <c r="C8" s="12" t="s">
        <v>190</v>
      </c>
      <c r="D8" s="10">
        <v>234600</v>
      </c>
      <c r="E8" s="10">
        <v>0</v>
      </c>
      <c r="F8" s="10">
        <v>6900</v>
      </c>
    </row>
    <row r="9" spans="1:6" s="4" customFormat="1" x14ac:dyDescent="0.25">
      <c r="A9" s="9" t="s">
        <v>13</v>
      </c>
      <c r="B9" s="13" t="s">
        <v>191</v>
      </c>
      <c r="C9" s="14" t="s">
        <v>192</v>
      </c>
      <c r="D9" s="15">
        <f>SUM(D8)</f>
        <v>234600</v>
      </c>
      <c r="E9" s="15">
        <f>SUM(E8)</f>
        <v>0</v>
      </c>
      <c r="F9" s="15">
        <f>SUM(F8)</f>
        <v>6900</v>
      </c>
    </row>
    <row r="10" spans="1:6" x14ac:dyDescent="0.25">
      <c r="A10" s="9" t="s">
        <v>16</v>
      </c>
      <c r="B10" s="17" t="s">
        <v>11</v>
      </c>
      <c r="C10" s="18" t="s">
        <v>12</v>
      </c>
      <c r="D10" s="19">
        <v>595816062</v>
      </c>
      <c r="E10" s="19">
        <v>0</v>
      </c>
      <c r="F10" s="19">
        <f>Önkormányzat!F10</f>
        <v>640703105</v>
      </c>
    </row>
    <row r="11" spans="1:6" x14ac:dyDescent="0.25">
      <c r="A11" s="9" t="s">
        <v>19</v>
      </c>
      <c r="B11" s="17" t="s">
        <v>14</v>
      </c>
      <c r="C11" s="18" t="s">
        <v>15</v>
      </c>
      <c r="D11" s="19">
        <v>966045</v>
      </c>
      <c r="E11" s="19">
        <v>0</v>
      </c>
      <c r="F11" s="19">
        <f>Önkormányzat!F11+'Tiszagyulaháza Óvoda'!F8</f>
        <v>19698449</v>
      </c>
    </row>
    <row r="12" spans="1:6" x14ac:dyDescent="0.25">
      <c r="A12" s="9" t="s">
        <v>22</v>
      </c>
      <c r="B12" s="17" t="s">
        <v>17</v>
      </c>
      <c r="C12" s="18" t="s">
        <v>18</v>
      </c>
      <c r="D12" s="19">
        <v>34044445</v>
      </c>
      <c r="E12" s="19">
        <v>0</v>
      </c>
      <c r="F12" s="19">
        <f>Önkormányzat!F12+'Tiszagyulaháza Óvoda'!F9</f>
        <v>8887870</v>
      </c>
    </row>
    <row r="13" spans="1:6" x14ac:dyDescent="0.25">
      <c r="A13" s="9" t="s">
        <v>25</v>
      </c>
      <c r="B13" s="20" t="s">
        <v>20</v>
      </c>
      <c r="C13" s="21" t="s">
        <v>21</v>
      </c>
      <c r="D13" s="22">
        <f>SUM(D10:D12)</f>
        <v>630826552</v>
      </c>
      <c r="E13" s="22">
        <f>SUM(E10:E12)</f>
        <v>0</v>
      </c>
      <c r="F13" s="22">
        <f>SUM(F10:F12)</f>
        <v>669289424</v>
      </c>
    </row>
    <row r="14" spans="1:6" x14ac:dyDescent="0.25">
      <c r="A14" s="9" t="s">
        <v>26</v>
      </c>
      <c r="B14" s="17" t="s">
        <v>23</v>
      </c>
      <c r="C14" s="18" t="s">
        <v>24</v>
      </c>
      <c r="D14" s="19">
        <v>956627</v>
      </c>
      <c r="E14" s="19">
        <v>0</v>
      </c>
      <c r="F14" s="19">
        <f>Önkormányzat!F14</f>
        <v>574636</v>
      </c>
    </row>
    <row r="15" spans="1:6" x14ac:dyDescent="0.25">
      <c r="A15" s="9" t="s">
        <v>29</v>
      </c>
      <c r="B15" s="17" t="s">
        <v>27</v>
      </c>
      <c r="C15" s="18" t="s">
        <v>28</v>
      </c>
      <c r="D15" s="19">
        <v>956627</v>
      </c>
      <c r="E15" s="19">
        <v>0</v>
      </c>
      <c r="F15" s="19">
        <f>Önkormányzat!F15</f>
        <v>574636</v>
      </c>
    </row>
    <row r="16" spans="1:6" x14ac:dyDescent="0.25">
      <c r="A16" s="9" t="s">
        <v>32</v>
      </c>
      <c r="B16" s="17" t="s">
        <v>193</v>
      </c>
      <c r="C16" s="18" t="s">
        <v>194</v>
      </c>
      <c r="D16" s="19">
        <v>50000</v>
      </c>
      <c r="E16" s="19">
        <v>0</v>
      </c>
      <c r="F16" s="19">
        <v>50000</v>
      </c>
    </row>
    <row r="17" spans="1:6" x14ac:dyDescent="0.25">
      <c r="A17" s="9" t="s">
        <v>33</v>
      </c>
      <c r="B17" s="20" t="s">
        <v>30</v>
      </c>
      <c r="C17" s="21" t="s">
        <v>31</v>
      </c>
      <c r="D17" s="22">
        <f>SUM(D14+D16)</f>
        <v>1006627</v>
      </c>
      <c r="E17" s="22">
        <f>SUM(E14,+E16)</f>
        <v>0</v>
      </c>
      <c r="F17" s="22">
        <f>SUM(F14+F16)</f>
        <v>624636</v>
      </c>
    </row>
    <row r="18" spans="1:6" x14ac:dyDescent="0.25">
      <c r="A18" s="9" t="s">
        <v>34</v>
      </c>
      <c r="B18" s="20" t="s">
        <v>36</v>
      </c>
      <c r="C18" s="21" t="s">
        <v>37</v>
      </c>
      <c r="D18" s="22">
        <f>SUM(D9+D13+D17)</f>
        <v>632067779</v>
      </c>
      <c r="E18" s="22">
        <f>SUM(E9+E13,E17,)</f>
        <v>0</v>
      </c>
      <c r="F18" s="22">
        <f>SUM(F9+F13+F17)</f>
        <v>669920960</v>
      </c>
    </row>
    <row r="19" spans="1:6" x14ac:dyDescent="0.25">
      <c r="A19" s="9" t="s">
        <v>35</v>
      </c>
      <c r="B19" s="17" t="s">
        <v>39</v>
      </c>
      <c r="C19" s="18" t="s">
        <v>40</v>
      </c>
      <c r="D19" s="19">
        <v>387375</v>
      </c>
      <c r="E19" s="19">
        <v>0</v>
      </c>
      <c r="F19" s="19">
        <f>'Tiszagyulaháza Óvoda'!F12</f>
        <v>435526</v>
      </c>
    </row>
    <row r="20" spans="1:6" x14ac:dyDescent="0.25">
      <c r="A20" s="9" t="s">
        <v>38</v>
      </c>
      <c r="B20" s="17" t="s">
        <v>195</v>
      </c>
      <c r="C20" s="18" t="s">
        <v>196</v>
      </c>
      <c r="D20" s="19">
        <v>692721</v>
      </c>
      <c r="E20" s="19">
        <v>0</v>
      </c>
      <c r="F20" s="19">
        <f>Önkormányzat!F19</f>
        <v>277949</v>
      </c>
    </row>
    <row r="21" spans="1:6" x14ac:dyDescent="0.25">
      <c r="A21" s="9" t="s">
        <v>41</v>
      </c>
      <c r="B21" s="20" t="s">
        <v>42</v>
      </c>
      <c r="C21" s="21" t="s">
        <v>43</v>
      </c>
      <c r="D21" s="22">
        <f>SUM(D19:D20)</f>
        <v>1080096</v>
      </c>
      <c r="E21" s="22">
        <f>SUM(E19:E20)</f>
        <v>0</v>
      </c>
      <c r="F21" s="22">
        <f>SUM(F19:F20)</f>
        <v>713475</v>
      </c>
    </row>
    <row r="22" spans="1:6" x14ac:dyDescent="0.25">
      <c r="A22" s="9" t="s">
        <v>44</v>
      </c>
      <c r="B22" s="20" t="s">
        <v>45</v>
      </c>
      <c r="C22" s="21" t="s">
        <v>46</v>
      </c>
      <c r="D22" s="22">
        <f>SUM(D21)</f>
        <v>1080096</v>
      </c>
      <c r="E22" s="22">
        <f t="shared" ref="E22" si="0">SUM(E21)</f>
        <v>0</v>
      </c>
      <c r="F22" s="22">
        <f>SUM(F21)</f>
        <v>713475</v>
      </c>
    </row>
    <row r="23" spans="1:6" x14ac:dyDescent="0.25">
      <c r="A23" s="9" t="s">
        <v>47</v>
      </c>
      <c r="B23" s="17" t="s">
        <v>48</v>
      </c>
      <c r="C23" s="18" t="s">
        <v>49</v>
      </c>
      <c r="D23" s="19">
        <v>299635</v>
      </c>
      <c r="E23" s="19">
        <v>0</v>
      </c>
      <c r="F23" s="19">
        <f>Önkormányzat!F22+'Tiszagyulaháza Óvoda'!F15</f>
        <v>734920</v>
      </c>
    </row>
    <row r="24" spans="1:6" x14ac:dyDescent="0.25">
      <c r="A24" s="9" t="s">
        <v>50</v>
      </c>
      <c r="B24" s="20" t="s">
        <v>51</v>
      </c>
      <c r="C24" s="21" t="s">
        <v>52</v>
      </c>
      <c r="D24" s="22">
        <f>SUM(D23)</f>
        <v>299635</v>
      </c>
      <c r="E24" s="22">
        <v>0</v>
      </c>
      <c r="F24" s="22">
        <f>SUM(F23)</f>
        <v>734920</v>
      </c>
    </row>
    <row r="25" spans="1:6" x14ac:dyDescent="0.25">
      <c r="A25" s="9" t="s">
        <v>53</v>
      </c>
      <c r="B25" s="17" t="s">
        <v>54</v>
      </c>
      <c r="C25" s="18" t="s">
        <v>55</v>
      </c>
      <c r="D25" s="19">
        <v>58936538</v>
      </c>
      <c r="E25" s="19">
        <v>0</v>
      </c>
      <c r="F25" s="19">
        <f>Önkormányzat!F24+'Tiszagyulaháza Óvoda'!F17</f>
        <v>38195865</v>
      </c>
    </row>
    <row r="26" spans="1:6" x14ac:dyDescent="0.25">
      <c r="A26" s="9" t="s">
        <v>56</v>
      </c>
      <c r="B26" s="17" t="s">
        <v>240</v>
      </c>
      <c r="C26" s="18" t="s">
        <v>236</v>
      </c>
      <c r="D26" s="19">
        <v>5936466</v>
      </c>
      <c r="E26" s="19"/>
      <c r="F26" s="19">
        <f>Önkormányzat!F25</f>
        <v>9232344</v>
      </c>
    </row>
    <row r="27" spans="1:6" x14ac:dyDescent="0.25">
      <c r="A27" s="9" t="s">
        <v>59</v>
      </c>
      <c r="B27" s="20" t="s">
        <v>57</v>
      </c>
      <c r="C27" s="21" t="s">
        <v>58</v>
      </c>
      <c r="D27" s="22">
        <f>SUM(D25:D26)</f>
        <v>64873004</v>
      </c>
      <c r="E27" s="22">
        <f>SUM(E25:E25)</f>
        <v>0</v>
      </c>
      <c r="F27" s="22">
        <f>SUM(F25:F26)</f>
        <v>47428209</v>
      </c>
    </row>
    <row r="28" spans="1:6" x14ac:dyDescent="0.25">
      <c r="A28" s="9" t="s">
        <v>62</v>
      </c>
      <c r="B28" s="20" t="s">
        <v>60</v>
      </c>
      <c r="C28" s="21" t="s">
        <v>61</v>
      </c>
      <c r="D28" s="22">
        <f>SUM(D24,D27)</f>
        <v>65172639</v>
      </c>
      <c r="E28" s="22">
        <f>SUM(E27)</f>
        <v>0</v>
      </c>
      <c r="F28" s="22">
        <f>SUM(F24,F27)</f>
        <v>48163129</v>
      </c>
    </row>
    <row r="29" spans="1:6" x14ac:dyDescent="0.25">
      <c r="A29" s="9" t="s">
        <v>65</v>
      </c>
      <c r="B29" s="17" t="s">
        <v>63</v>
      </c>
      <c r="C29" s="18" t="s">
        <v>64</v>
      </c>
      <c r="D29" s="19">
        <v>4939892</v>
      </c>
      <c r="E29" s="19">
        <v>0</v>
      </c>
      <c r="F29" s="19">
        <f>Önkormányzat!F28</f>
        <v>6452489</v>
      </c>
    </row>
    <row r="30" spans="1:6" x14ac:dyDescent="0.25">
      <c r="A30" s="9" t="s">
        <v>68</v>
      </c>
      <c r="B30" s="17" t="s">
        <v>66</v>
      </c>
      <c r="C30" s="18" t="s">
        <v>67</v>
      </c>
      <c r="D30" s="19">
        <v>681291</v>
      </c>
      <c r="E30" s="19">
        <v>0</v>
      </c>
      <c r="F30" s="19">
        <f>Önkormányzat!F29</f>
        <v>770055</v>
      </c>
    </row>
    <row r="31" spans="1:6" x14ac:dyDescent="0.25">
      <c r="A31" s="9" t="s">
        <v>71</v>
      </c>
      <c r="B31" s="17" t="s">
        <v>69</v>
      </c>
      <c r="C31" s="18" t="s">
        <v>70</v>
      </c>
      <c r="D31" s="19">
        <v>1783189</v>
      </c>
      <c r="E31" s="19">
        <v>0</v>
      </c>
      <c r="F31" s="19">
        <f>Önkormányzat!F30</f>
        <v>5477321</v>
      </c>
    </row>
    <row r="32" spans="1:6" x14ac:dyDescent="0.25">
      <c r="A32" s="9" t="s">
        <v>74</v>
      </c>
      <c r="B32" s="17" t="s">
        <v>72</v>
      </c>
      <c r="C32" s="18" t="s">
        <v>73</v>
      </c>
      <c r="D32" s="19">
        <v>473412</v>
      </c>
      <c r="E32" s="19">
        <v>0</v>
      </c>
      <c r="F32" s="19">
        <f>Önkormányzat!F31</f>
        <v>205113</v>
      </c>
    </row>
    <row r="33" spans="1:6" x14ac:dyDescent="0.25">
      <c r="A33" s="9" t="s">
        <v>77</v>
      </c>
      <c r="B33" s="17" t="s">
        <v>75</v>
      </c>
      <c r="C33" s="18" t="s">
        <v>76</v>
      </c>
      <c r="D33" s="19">
        <v>1988012</v>
      </c>
      <c r="E33" s="19">
        <v>0</v>
      </c>
      <c r="F33" s="19">
        <f>Önkormányzat!F32+'Tiszagyulaháza Óvoda'!F20</f>
        <v>3548789</v>
      </c>
    </row>
    <row r="34" spans="1:6" x14ac:dyDescent="0.25">
      <c r="A34" s="9" t="s">
        <v>80</v>
      </c>
      <c r="B34" s="17" t="s">
        <v>78</v>
      </c>
      <c r="C34" s="18" t="s">
        <v>79</v>
      </c>
      <c r="D34" s="19">
        <v>1537489</v>
      </c>
      <c r="E34" s="19">
        <v>0</v>
      </c>
      <c r="F34" s="19">
        <f>Önkormányzat!F33+'Tiszagyulaháza Óvoda'!F21</f>
        <v>2507070</v>
      </c>
    </row>
    <row r="35" spans="1:6" x14ac:dyDescent="0.25">
      <c r="A35" s="9" t="s">
        <v>81</v>
      </c>
      <c r="B35" s="17" t="s">
        <v>82</v>
      </c>
      <c r="C35" s="18" t="s">
        <v>83</v>
      </c>
      <c r="D35" s="19">
        <v>30621</v>
      </c>
      <c r="E35" s="19">
        <v>0</v>
      </c>
      <c r="F35" s="19">
        <f>'Tiszagyulaháza Óvoda'!F22</f>
        <v>282568</v>
      </c>
    </row>
    <row r="36" spans="1:6" x14ac:dyDescent="0.25">
      <c r="A36" s="9" t="s">
        <v>84</v>
      </c>
      <c r="B36" s="17" t="s">
        <v>85</v>
      </c>
      <c r="C36" s="18" t="s">
        <v>86</v>
      </c>
      <c r="D36" s="19">
        <v>419884</v>
      </c>
      <c r="E36" s="19">
        <v>0</v>
      </c>
      <c r="F36" s="19">
        <f>Önkormányzat!F35+'Tiszagyulaháza Óvoda'!F23</f>
        <v>753835</v>
      </c>
    </row>
    <row r="37" spans="1:6" x14ac:dyDescent="0.25">
      <c r="A37" s="9" t="s">
        <v>87</v>
      </c>
      <c r="B37" s="17" t="s">
        <v>197</v>
      </c>
      <c r="C37" s="18" t="s">
        <v>198</v>
      </c>
      <c r="D37" s="19">
        <v>12</v>
      </c>
      <c r="E37" s="19">
        <v>0</v>
      </c>
      <c r="F37" s="19">
        <f>Önkormányzat!F36</f>
        <v>12</v>
      </c>
    </row>
    <row r="38" spans="1:6" x14ac:dyDescent="0.25">
      <c r="A38" s="9" t="s">
        <v>90</v>
      </c>
      <c r="B38" s="17" t="s">
        <v>88</v>
      </c>
      <c r="C38" s="18" t="s">
        <v>89</v>
      </c>
      <c r="D38" s="19">
        <v>6</v>
      </c>
      <c r="E38" s="19">
        <v>0</v>
      </c>
      <c r="F38" s="19">
        <f>Önkormányzat!F37</f>
        <v>6</v>
      </c>
    </row>
    <row r="39" spans="1:6" x14ac:dyDescent="0.25">
      <c r="A39" s="9" t="s">
        <v>93</v>
      </c>
      <c r="B39" s="17" t="s">
        <v>199</v>
      </c>
      <c r="C39" s="18" t="s">
        <v>200</v>
      </c>
      <c r="D39" s="19">
        <v>35000</v>
      </c>
      <c r="E39" s="19">
        <v>0</v>
      </c>
      <c r="F39" s="19">
        <v>35000</v>
      </c>
    </row>
    <row r="40" spans="1:6" x14ac:dyDescent="0.25">
      <c r="A40" s="9" t="s">
        <v>96</v>
      </c>
      <c r="B40" s="17" t="s">
        <v>201</v>
      </c>
      <c r="C40" s="18" t="s">
        <v>230</v>
      </c>
      <c r="D40" s="19">
        <v>35000</v>
      </c>
      <c r="E40" s="19">
        <v>0</v>
      </c>
      <c r="F40" s="19">
        <v>35000</v>
      </c>
    </row>
    <row r="41" spans="1:6" x14ac:dyDescent="0.25">
      <c r="A41" s="9" t="s">
        <v>99</v>
      </c>
      <c r="B41" s="20" t="s">
        <v>91</v>
      </c>
      <c r="C41" s="21" t="s">
        <v>92</v>
      </c>
      <c r="D41" s="22">
        <f>SUM(D29,D33+D39)</f>
        <v>6962904</v>
      </c>
      <c r="E41" s="22">
        <f>SUM(E29+E33+E39)</f>
        <v>0</v>
      </c>
      <c r="F41" s="22">
        <f>SUM(F29,F33+F39)</f>
        <v>10036278</v>
      </c>
    </row>
    <row r="42" spans="1:6" ht="15" customHeight="1" x14ac:dyDescent="0.25">
      <c r="A42" s="9" t="s">
        <v>102</v>
      </c>
      <c r="B42" s="17" t="s">
        <v>94</v>
      </c>
      <c r="C42" s="23" t="s">
        <v>95</v>
      </c>
      <c r="D42" s="19">
        <v>71939</v>
      </c>
      <c r="E42" s="19">
        <v>0</v>
      </c>
      <c r="F42" s="19">
        <f>Önkormányzat!F41+'Tiszagyulaháza Óvoda'!F25</f>
        <v>424474</v>
      </c>
    </row>
    <row r="43" spans="1:6" ht="15" customHeight="1" x14ac:dyDescent="0.25">
      <c r="A43" s="9" t="s">
        <v>105</v>
      </c>
      <c r="B43" s="17" t="s">
        <v>203</v>
      </c>
      <c r="C43" s="23" t="s">
        <v>231</v>
      </c>
      <c r="D43" s="19">
        <v>23680</v>
      </c>
      <c r="E43" s="19">
        <v>0</v>
      </c>
      <c r="F43" s="19">
        <f>Önkormányzat!F42</f>
        <v>23680</v>
      </c>
    </row>
    <row r="44" spans="1:6" ht="15" customHeight="1" x14ac:dyDescent="0.25">
      <c r="A44" s="9" t="s">
        <v>107</v>
      </c>
      <c r="B44" s="17" t="s">
        <v>97</v>
      </c>
      <c r="C44" s="23" t="s">
        <v>98</v>
      </c>
      <c r="D44" s="19">
        <v>30794</v>
      </c>
      <c r="E44" s="19">
        <v>0</v>
      </c>
      <c r="F44" s="19">
        <f>Önkormányzat!F43</f>
        <v>40794</v>
      </c>
    </row>
    <row r="45" spans="1:6" ht="15" customHeight="1" x14ac:dyDescent="0.25">
      <c r="A45" s="9" t="s">
        <v>110</v>
      </c>
      <c r="B45" s="17" t="s">
        <v>100</v>
      </c>
      <c r="C45" s="23" t="s">
        <v>101</v>
      </c>
      <c r="D45" s="19">
        <v>17465</v>
      </c>
      <c r="E45" s="19">
        <v>0</v>
      </c>
      <c r="F45" s="19">
        <f>'Tiszagyulaháza Óvoda'!F26</f>
        <v>360000</v>
      </c>
    </row>
    <row r="46" spans="1:6" ht="15" customHeight="1" x14ac:dyDescent="0.25">
      <c r="A46" s="9" t="s">
        <v>113</v>
      </c>
      <c r="B46" s="17" t="s">
        <v>103</v>
      </c>
      <c r="C46" s="23" t="s">
        <v>104</v>
      </c>
      <c r="D46" s="19">
        <v>145000</v>
      </c>
      <c r="E46" s="19">
        <v>0</v>
      </c>
      <c r="F46" s="19">
        <v>145000</v>
      </c>
    </row>
    <row r="47" spans="1:6" ht="15" customHeight="1" x14ac:dyDescent="0.25">
      <c r="A47" s="9" t="s">
        <v>116</v>
      </c>
      <c r="B47" s="17" t="s">
        <v>106</v>
      </c>
      <c r="C47" s="23" t="s">
        <v>205</v>
      </c>
      <c r="D47" s="19"/>
      <c r="E47" s="19">
        <v>0</v>
      </c>
      <c r="F47" s="19">
        <f>Önkormányzat!F45</f>
        <v>26000</v>
      </c>
    </row>
    <row r="48" spans="1:6" ht="15" customHeight="1" x14ac:dyDescent="0.25">
      <c r="A48" s="9" t="s">
        <v>119</v>
      </c>
      <c r="B48" s="20" t="s">
        <v>108</v>
      </c>
      <c r="C48" s="24" t="s">
        <v>109</v>
      </c>
      <c r="D48" s="22">
        <f>SUM(D42,D46+D47)</f>
        <v>216939</v>
      </c>
      <c r="E48" s="22">
        <f>SUM(E42,E46,+E47)</f>
        <v>0</v>
      </c>
      <c r="F48" s="22">
        <f>SUM(F42,F46+F47)</f>
        <v>595474</v>
      </c>
    </row>
    <row r="49" spans="1:6" ht="15" customHeight="1" x14ac:dyDescent="0.25">
      <c r="A49" s="9" t="s">
        <v>122</v>
      </c>
      <c r="B49" s="20" t="s">
        <v>111</v>
      </c>
      <c r="C49" s="24" t="s">
        <v>112</v>
      </c>
      <c r="D49" s="22">
        <f>SUM(D41,D48)</f>
        <v>7179843</v>
      </c>
      <c r="E49" s="22">
        <f>SUM(E41,E48)</f>
        <v>0</v>
      </c>
      <c r="F49" s="22">
        <f>SUM(F41,F48)</f>
        <v>10631752</v>
      </c>
    </row>
    <row r="50" spans="1:6" ht="15" customHeight="1" x14ac:dyDescent="0.25">
      <c r="A50" s="9" t="s">
        <v>125</v>
      </c>
      <c r="B50" s="17" t="s">
        <v>114</v>
      </c>
      <c r="C50" s="23" t="s">
        <v>115</v>
      </c>
      <c r="D50" s="19">
        <v>1837290</v>
      </c>
      <c r="E50" s="19">
        <v>0</v>
      </c>
      <c r="F50" s="19">
        <f>Önkormányzat!F48+'Tiszagyulaháza Óvoda'!F29</f>
        <v>3918536</v>
      </c>
    </row>
    <row r="51" spans="1:6" ht="15" customHeight="1" x14ac:dyDescent="0.25">
      <c r="A51" s="9" t="s">
        <v>128</v>
      </c>
      <c r="B51" s="17" t="s">
        <v>247</v>
      </c>
      <c r="C51" s="23" t="s">
        <v>248</v>
      </c>
      <c r="D51" s="19">
        <v>0</v>
      </c>
      <c r="E51" s="19">
        <v>0</v>
      </c>
      <c r="F51" s="19">
        <f>Önkormányzat!F49+'Tiszagyulaháza Óvoda'!F30</f>
        <v>28832527</v>
      </c>
    </row>
    <row r="52" spans="1:6" ht="15" customHeight="1" x14ac:dyDescent="0.25">
      <c r="A52" s="9" t="s">
        <v>131</v>
      </c>
      <c r="B52" s="20" t="s">
        <v>117</v>
      </c>
      <c r="C52" s="24" t="s">
        <v>118</v>
      </c>
      <c r="D52" s="22">
        <f>SUM(D50)</f>
        <v>1837290</v>
      </c>
      <c r="E52" s="22">
        <f>SUM(E50)</f>
        <v>0</v>
      </c>
      <c r="F52" s="22">
        <f>SUM(F50:F51)</f>
        <v>32751063</v>
      </c>
    </row>
    <row r="53" spans="1:6" ht="15" customHeight="1" x14ac:dyDescent="0.25">
      <c r="A53" s="9" t="s">
        <v>134</v>
      </c>
      <c r="B53" s="17" t="s">
        <v>120</v>
      </c>
      <c r="C53" s="23" t="s">
        <v>121</v>
      </c>
      <c r="D53" s="19">
        <v>-3581621</v>
      </c>
      <c r="E53" s="19">
        <v>0</v>
      </c>
      <c r="F53" s="19">
        <f>Önkormányzat!F51+'Tiszagyulaháza Óvoda'!F32</f>
        <v>-8343766</v>
      </c>
    </row>
    <row r="54" spans="1:6" ht="15" customHeight="1" x14ac:dyDescent="0.25">
      <c r="A54" s="9" t="s">
        <v>137</v>
      </c>
      <c r="B54" s="20" t="s">
        <v>123</v>
      </c>
      <c r="C54" s="24" t="s">
        <v>124</v>
      </c>
      <c r="D54" s="22">
        <f>SUM(D53)</f>
        <v>-3581621</v>
      </c>
      <c r="E54" s="22">
        <f>SUM(E53)</f>
        <v>0</v>
      </c>
      <c r="F54" s="22">
        <f>SUM(F53)</f>
        <v>-8343766</v>
      </c>
    </row>
    <row r="55" spans="1:6" ht="15" customHeight="1" x14ac:dyDescent="0.25">
      <c r="A55" s="9" t="s">
        <v>140</v>
      </c>
      <c r="B55" s="17" t="s">
        <v>206</v>
      </c>
      <c r="C55" s="23" t="s">
        <v>232</v>
      </c>
      <c r="D55" s="19">
        <v>0</v>
      </c>
      <c r="E55" s="19">
        <v>0</v>
      </c>
      <c r="F55" s="19">
        <f>Önkormányzat!F53</f>
        <v>11789</v>
      </c>
    </row>
    <row r="56" spans="1:6" ht="15" customHeight="1" x14ac:dyDescent="0.25">
      <c r="A56" s="9" t="s">
        <v>143</v>
      </c>
      <c r="B56" s="17" t="s">
        <v>208</v>
      </c>
      <c r="C56" s="23" t="s">
        <v>209</v>
      </c>
      <c r="D56" s="19">
        <v>0</v>
      </c>
      <c r="E56" s="19">
        <v>0</v>
      </c>
      <c r="F56" s="19">
        <v>0</v>
      </c>
    </row>
    <row r="57" spans="1:6" ht="15" customHeight="1" x14ac:dyDescent="0.25">
      <c r="A57" s="9" t="s">
        <v>146</v>
      </c>
      <c r="B57" s="20" t="s">
        <v>210</v>
      </c>
      <c r="C57" s="24" t="s">
        <v>211</v>
      </c>
      <c r="D57" s="22">
        <f>SUM(D55:D56)</f>
        <v>0</v>
      </c>
      <c r="E57" s="22">
        <f>SUM(E55:E56)</f>
        <v>0</v>
      </c>
      <c r="F57" s="22">
        <f>SUM(F55:F56)</f>
        <v>11789</v>
      </c>
    </row>
    <row r="58" spans="1:6" ht="15" customHeight="1" x14ac:dyDescent="0.25">
      <c r="A58" s="9" t="s">
        <v>147</v>
      </c>
      <c r="B58" s="20" t="s">
        <v>126</v>
      </c>
      <c r="C58" s="24" t="s">
        <v>127</v>
      </c>
      <c r="D58" s="22">
        <f>SUM(D52+D54+D57)</f>
        <v>-1744331</v>
      </c>
      <c r="E58" s="22">
        <f>SUM(E52+E54+E57)</f>
        <v>0</v>
      </c>
      <c r="F58" s="22">
        <f>SUM(F52+F54+F57)</f>
        <v>24419086</v>
      </c>
    </row>
    <row r="59" spans="1:6" ht="15" customHeight="1" x14ac:dyDescent="0.25">
      <c r="A59" s="9" t="s">
        <v>150</v>
      </c>
      <c r="B59" s="17" t="s">
        <v>212</v>
      </c>
      <c r="C59" s="23" t="s">
        <v>213</v>
      </c>
      <c r="D59" s="19">
        <v>191021</v>
      </c>
      <c r="E59" s="19">
        <v>0</v>
      </c>
      <c r="F59" s="19">
        <v>191021</v>
      </c>
    </row>
    <row r="60" spans="1:6" ht="15" customHeight="1" x14ac:dyDescent="0.25">
      <c r="A60" s="9" t="s">
        <v>153</v>
      </c>
      <c r="B60" s="20" t="s">
        <v>214</v>
      </c>
      <c r="C60" s="24" t="s">
        <v>215</v>
      </c>
      <c r="D60" s="22">
        <f>SUM(D59)</f>
        <v>191021</v>
      </c>
      <c r="E60" s="22">
        <f>SUM(E59)</f>
        <v>0</v>
      </c>
      <c r="F60" s="22">
        <f>SUM(F59)</f>
        <v>191021</v>
      </c>
    </row>
    <row r="61" spans="1:6" ht="15" customHeight="1" x14ac:dyDescent="0.25">
      <c r="A61" s="9" t="s">
        <v>156</v>
      </c>
      <c r="B61" s="25" t="s">
        <v>216</v>
      </c>
      <c r="C61" s="25"/>
      <c r="D61" s="22">
        <f>SUM(D18+D22+D28+D49+D58+D60)</f>
        <v>703947047</v>
      </c>
      <c r="E61" s="22">
        <f>SUM(E18+E22+E28+E49+E58+E60)</f>
        <v>0</v>
      </c>
      <c r="F61" s="22">
        <f>SUM(F18+F22+F28+F49+F58+F60)</f>
        <v>754039423</v>
      </c>
    </row>
    <row r="62" spans="1:6" ht="15" customHeight="1" x14ac:dyDescent="0.25">
      <c r="A62" s="9" t="s">
        <v>159</v>
      </c>
      <c r="B62" s="25" t="s">
        <v>130</v>
      </c>
      <c r="C62" s="25"/>
      <c r="D62" s="19"/>
      <c r="E62" s="19"/>
      <c r="F62" s="19"/>
    </row>
    <row r="63" spans="1:6" ht="15" customHeight="1" x14ac:dyDescent="0.25">
      <c r="A63" s="9" t="s">
        <v>162</v>
      </c>
      <c r="B63" s="17" t="s">
        <v>132</v>
      </c>
      <c r="C63" s="23" t="s">
        <v>133</v>
      </c>
      <c r="D63" s="19">
        <v>540735403</v>
      </c>
      <c r="E63" s="19">
        <v>0</v>
      </c>
      <c r="F63" s="19">
        <f>Önkormányzat!F61</f>
        <v>540735403</v>
      </c>
    </row>
    <row r="64" spans="1:6" ht="15" customHeight="1" x14ac:dyDescent="0.25">
      <c r="A64" s="9" t="s">
        <v>165</v>
      </c>
      <c r="B64" s="17" t="s">
        <v>242</v>
      </c>
      <c r="C64" s="23" t="s">
        <v>238</v>
      </c>
      <c r="D64" s="19">
        <v>7395885</v>
      </c>
      <c r="E64" s="19">
        <v>0</v>
      </c>
      <c r="F64" s="19">
        <v>7395885</v>
      </c>
    </row>
    <row r="65" spans="1:6" ht="15" customHeight="1" x14ac:dyDescent="0.25">
      <c r="A65" s="9" t="s">
        <v>168</v>
      </c>
      <c r="B65" s="17" t="s">
        <v>217</v>
      </c>
      <c r="C65" s="23" t="s">
        <v>218</v>
      </c>
      <c r="D65" s="19">
        <v>9290922</v>
      </c>
      <c r="E65" s="19">
        <v>0</v>
      </c>
      <c r="F65" s="19">
        <f>Önkormányzat!F63+'Tiszagyulaháza Óvoda'!F39</f>
        <v>9290922</v>
      </c>
    </row>
    <row r="66" spans="1:6" ht="15" customHeight="1" x14ac:dyDescent="0.25">
      <c r="A66" s="9" t="s">
        <v>171</v>
      </c>
      <c r="B66" s="17" t="s">
        <v>135</v>
      </c>
      <c r="C66" s="23" t="s">
        <v>136</v>
      </c>
      <c r="D66" s="19">
        <v>-88860681</v>
      </c>
      <c r="E66" s="19">
        <v>0</v>
      </c>
      <c r="F66" s="19">
        <f>Önkormányzat!F64+'Tiszagyulaháza Óvoda'!F40</f>
        <v>-135658149</v>
      </c>
    </row>
    <row r="67" spans="1:6" ht="15" customHeight="1" x14ac:dyDescent="0.25">
      <c r="A67" s="9" t="s">
        <v>174</v>
      </c>
      <c r="B67" s="17" t="s">
        <v>138</v>
      </c>
      <c r="C67" s="23" t="s">
        <v>139</v>
      </c>
      <c r="D67" s="19">
        <v>-46797468</v>
      </c>
      <c r="E67" s="19">
        <v>0</v>
      </c>
      <c r="F67" s="19">
        <f>Önkormányzat!F65+'Tiszagyulaháza Óvoda'!F41</f>
        <v>35484684</v>
      </c>
    </row>
    <row r="68" spans="1:6" ht="15" customHeight="1" x14ac:dyDescent="0.25">
      <c r="A68" s="9" t="s">
        <v>177</v>
      </c>
      <c r="B68" s="20" t="s">
        <v>141</v>
      </c>
      <c r="C68" s="24" t="s">
        <v>142</v>
      </c>
      <c r="D68" s="22">
        <f>SUM(D63:D65,D66:D67)</f>
        <v>421764061</v>
      </c>
      <c r="E68" s="22">
        <f>SUM(E63:E67)</f>
        <v>0</v>
      </c>
      <c r="F68" s="22">
        <f>SUM(F63:F65,F66:F67)</f>
        <v>457248745</v>
      </c>
    </row>
    <row r="69" spans="1:6" ht="15" customHeight="1" x14ac:dyDescent="0.25">
      <c r="A69" s="9" t="s">
        <v>178</v>
      </c>
      <c r="B69" s="17" t="s">
        <v>219</v>
      </c>
      <c r="C69" s="23" t="s">
        <v>220</v>
      </c>
      <c r="D69" s="19">
        <v>71426</v>
      </c>
      <c r="E69" s="19">
        <v>0</v>
      </c>
      <c r="F69" s="19">
        <f>Önkormányzat!F67</f>
        <v>3</v>
      </c>
    </row>
    <row r="70" spans="1:6" ht="15" customHeight="1" x14ac:dyDescent="0.25">
      <c r="A70" s="9" t="s">
        <v>181</v>
      </c>
      <c r="B70" s="17" t="s">
        <v>144</v>
      </c>
      <c r="C70" s="23" t="s">
        <v>145</v>
      </c>
      <c r="D70" s="19">
        <v>133393</v>
      </c>
      <c r="E70" s="19">
        <v>0</v>
      </c>
      <c r="F70" s="19">
        <f>Önkormányzat!F68+'Tiszagyulaháza Óvoda'!F43</f>
        <v>2048109</v>
      </c>
    </row>
    <row r="71" spans="1:6" ht="15" customHeight="1" x14ac:dyDescent="0.25">
      <c r="A71" s="9" t="s">
        <v>184</v>
      </c>
      <c r="B71" s="17" t="s">
        <v>250</v>
      </c>
      <c r="C71" s="23" t="s">
        <v>251</v>
      </c>
      <c r="D71" s="19">
        <v>0</v>
      </c>
      <c r="E71" s="19">
        <v>0</v>
      </c>
      <c r="F71" s="19">
        <f>Önkormányzat!F69</f>
        <v>170752</v>
      </c>
    </row>
    <row r="72" spans="1:6" ht="15" customHeight="1" x14ac:dyDescent="0.25">
      <c r="A72" s="9" t="s">
        <v>187</v>
      </c>
      <c r="B72" s="17" t="s">
        <v>221</v>
      </c>
      <c r="C72" s="23" t="s">
        <v>222</v>
      </c>
      <c r="D72" s="19">
        <v>6135</v>
      </c>
      <c r="E72" s="19">
        <v>0</v>
      </c>
      <c r="F72" s="19">
        <f>Önkormányzat!F70</f>
        <v>166335</v>
      </c>
    </row>
    <row r="73" spans="1:6" ht="15" customHeight="1" x14ac:dyDescent="0.25">
      <c r="A73" s="9" t="s">
        <v>223</v>
      </c>
      <c r="B73" s="17" t="s">
        <v>148</v>
      </c>
      <c r="C73" s="23" t="s">
        <v>149</v>
      </c>
      <c r="D73" s="19">
        <v>1701725</v>
      </c>
      <c r="E73" s="19">
        <v>0</v>
      </c>
      <c r="F73" s="19">
        <f>Önkormányzat!F71</f>
        <v>12483552</v>
      </c>
    </row>
    <row r="74" spans="1:6" ht="15" customHeight="1" x14ac:dyDescent="0.25">
      <c r="A74" s="9" t="s">
        <v>224</v>
      </c>
      <c r="B74" s="20" t="s">
        <v>151</v>
      </c>
      <c r="C74" s="24" t="s">
        <v>152</v>
      </c>
      <c r="D74" s="22">
        <f>SUM(D69:D73)</f>
        <v>1912679</v>
      </c>
      <c r="E74" s="22">
        <f>SUM(E70,E72:E73)</f>
        <v>0</v>
      </c>
      <c r="F74" s="22">
        <f>SUM(F69:F73)</f>
        <v>14868751</v>
      </c>
    </row>
    <row r="75" spans="1:6" ht="15" customHeight="1" x14ac:dyDescent="0.25">
      <c r="A75" s="9" t="s">
        <v>225</v>
      </c>
      <c r="B75" s="17" t="s">
        <v>154</v>
      </c>
      <c r="C75" s="23" t="s">
        <v>155</v>
      </c>
      <c r="D75" s="19">
        <v>0</v>
      </c>
      <c r="E75" s="19">
        <v>0</v>
      </c>
      <c r="F75" s="19">
        <f>Önkormányzat!F73+'Tiszagyulaháza Óvoda'!F45</f>
        <v>1016770</v>
      </c>
    </row>
    <row r="76" spans="1:6" ht="15" customHeight="1" x14ac:dyDescent="0.25">
      <c r="A76" s="9" t="s">
        <v>226</v>
      </c>
      <c r="B76" s="17" t="s">
        <v>157</v>
      </c>
      <c r="C76" s="23" t="s">
        <v>158</v>
      </c>
      <c r="D76" s="19">
        <v>2019094</v>
      </c>
      <c r="E76" s="19">
        <v>0</v>
      </c>
      <c r="F76" s="19">
        <f>Önkormányzat!F74</f>
        <v>2315637</v>
      </c>
    </row>
    <row r="77" spans="1:6" ht="15" customHeight="1" x14ac:dyDescent="0.25">
      <c r="A77" s="9" t="s">
        <v>227</v>
      </c>
      <c r="B77" s="17" t="s">
        <v>160</v>
      </c>
      <c r="C77" s="23" t="s">
        <v>161</v>
      </c>
      <c r="D77" s="19">
        <v>2019094</v>
      </c>
      <c r="E77" s="19">
        <v>0</v>
      </c>
      <c r="F77" s="19">
        <f>Önkormányzat!F75</f>
        <v>2315637</v>
      </c>
    </row>
    <row r="78" spans="1:6" ht="15" customHeight="1" x14ac:dyDescent="0.25">
      <c r="A78" s="9" t="s">
        <v>228</v>
      </c>
      <c r="B78" s="20" t="s">
        <v>163</v>
      </c>
      <c r="C78" s="24" t="s">
        <v>164</v>
      </c>
      <c r="D78" s="22">
        <f>SUM(D76)</f>
        <v>2019094</v>
      </c>
      <c r="E78" s="22">
        <f>SUM(E76)</f>
        <v>0</v>
      </c>
      <c r="F78" s="22">
        <f>SUM(F76)+F75</f>
        <v>3332407</v>
      </c>
    </row>
    <row r="79" spans="1:6" ht="15" customHeight="1" x14ac:dyDescent="0.25">
      <c r="A79" s="9" t="s">
        <v>229</v>
      </c>
      <c r="B79" s="17" t="s">
        <v>166</v>
      </c>
      <c r="C79" s="23" t="s">
        <v>167</v>
      </c>
      <c r="D79" s="19">
        <v>854515</v>
      </c>
      <c r="E79" s="19">
        <v>0</v>
      </c>
      <c r="F79" s="19">
        <f>Önkormányzat!F77+'Tiszagyulaháza Óvoda'!F47</f>
        <v>1853336</v>
      </c>
    </row>
    <row r="80" spans="1:6" ht="15" customHeight="1" x14ac:dyDescent="0.25">
      <c r="A80" s="9" t="s">
        <v>233</v>
      </c>
      <c r="B80" s="17" t="s">
        <v>252</v>
      </c>
      <c r="C80" s="23" t="s">
        <v>253</v>
      </c>
      <c r="D80" s="19">
        <v>0</v>
      </c>
      <c r="E80" s="19">
        <v>0</v>
      </c>
      <c r="F80" s="19">
        <f>Önkormányzat!F78</f>
        <v>6500</v>
      </c>
    </row>
    <row r="81" spans="1:6" ht="15" customHeight="1" x14ac:dyDescent="0.25">
      <c r="A81" s="9" t="s">
        <v>234</v>
      </c>
      <c r="B81" s="17" t="s">
        <v>169</v>
      </c>
      <c r="C81" s="23" t="s">
        <v>170</v>
      </c>
      <c r="D81" s="19">
        <v>41541</v>
      </c>
      <c r="E81" s="19">
        <v>0</v>
      </c>
      <c r="F81" s="19">
        <f>Önkormányzat!F79</f>
        <v>70120</v>
      </c>
    </row>
    <row r="82" spans="1:6" ht="15" customHeight="1" x14ac:dyDescent="0.25">
      <c r="A82" s="9" t="s">
        <v>237</v>
      </c>
      <c r="B82" s="20" t="s">
        <v>172</v>
      </c>
      <c r="C82" s="24" t="s">
        <v>173</v>
      </c>
      <c r="D82" s="22">
        <f>SUM(D79,D81)</f>
        <v>896056</v>
      </c>
      <c r="E82" s="22">
        <f>SUM(E79,E81)</f>
        <v>0</v>
      </c>
      <c r="F82" s="22">
        <f>SUM(F79,F81)+F80</f>
        <v>1929956</v>
      </c>
    </row>
    <row r="83" spans="1:6" ht="15" customHeight="1" x14ac:dyDescent="0.25">
      <c r="A83" s="9" t="s">
        <v>239</v>
      </c>
      <c r="B83" s="20" t="s">
        <v>175</v>
      </c>
      <c r="C83" s="24" t="s">
        <v>176</v>
      </c>
      <c r="D83" s="22">
        <f>SUM(D78,D74,D82)</f>
        <v>4827829</v>
      </c>
      <c r="E83" s="22">
        <f>SUM(E78,E74,E82)</f>
        <v>0</v>
      </c>
      <c r="F83" s="22">
        <f>SUM(F78,F74,F82)</f>
        <v>20131114</v>
      </c>
    </row>
    <row r="84" spans="1:6" ht="15" customHeight="1" x14ac:dyDescent="0.25">
      <c r="A84" s="9" t="s">
        <v>241</v>
      </c>
      <c r="B84" s="17" t="s">
        <v>179</v>
      </c>
      <c r="C84" s="23" t="s">
        <v>180</v>
      </c>
      <c r="D84" s="19">
        <v>6125296</v>
      </c>
      <c r="E84" s="19">
        <v>0</v>
      </c>
      <c r="F84" s="19">
        <f>Önkormányzat!F82+'Tiszagyulaháza Óvoda'!F50</f>
        <v>4720430</v>
      </c>
    </row>
    <row r="85" spans="1:6" ht="15" customHeight="1" x14ac:dyDescent="0.25">
      <c r="A85" s="9" t="s">
        <v>249</v>
      </c>
      <c r="B85" s="17" t="s">
        <v>182</v>
      </c>
      <c r="C85" s="23" t="s">
        <v>183</v>
      </c>
      <c r="D85" s="19">
        <v>271229911</v>
      </c>
      <c r="E85" s="19">
        <v>0</v>
      </c>
      <c r="F85" s="19">
        <f>Önkormányzat!F83</f>
        <v>271939134</v>
      </c>
    </row>
    <row r="86" spans="1:6" ht="15" customHeight="1" x14ac:dyDescent="0.25">
      <c r="A86" s="9" t="s">
        <v>256</v>
      </c>
      <c r="B86" s="20" t="s">
        <v>185</v>
      </c>
      <c r="C86" s="24" t="s">
        <v>186</v>
      </c>
      <c r="D86" s="22">
        <f>SUM(D84:D85)</f>
        <v>277355207</v>
      </c>
      <c r="E86" s="22">
        <f>SUM(E84:E84)</f>
        <v>0</v>
      </c>
      <c r="F86" s="22">
        <f>SUM(F84:F85)</f>
        <v>276659564</v>
      </c>
    </row>
    <row r="87" spans="1:6" ht="15" customHeight="1" x14ac:dyDescent="0.25">
      <c r="A87" s="9" t="s">
        <v>257</v>
      </c>
      <c r="B87" s="25" t="s">
        <v>188</v>
      </c>
      <c r="C87" s="25"/>
      <c r="D87" s="22">
        <f>SUM(D68,D83,D86)</f>
        <v>703947097</v>
      </c>
      <c r="E87" s="22">
        <f>SUM(E68,E83,E86)</f>
        <v>0</v>
      </c>
      <c r="F87" s="22">
        <f>SUM(F68,F83,F86)</f>
        <v>754039423</v>
      </c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</sheetData>
  <mergeCells count="7">
    <mergeCell ref="B87:C87"/>
    <mergeCell ref="A4:F4"/>
    <mergeCell ref="B5:C5"/>
    <mergeCell ref="B6:C6"/>
    <mergeCell ref="B7:C7"/>
    <mergeCell ref="B61:C61"/>
    <mergeCell ref="B62:C62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7327-62A5-4ED0-8DB9-E20103072B21}">
  <sheetPr>
    <pageSetUpPr fitToPage="1"/>
  </sheetPr>
  <dimension ref="A1:G86"/>
  <sheetViews>
    <sheetView zoomScale="91" zoomScaleNormal="91" workbookViewId="0">
      <selection activeCell="C26" sqref="C26"/>
    </sheetView>
  </sheetViews>
  <sheetFormatPr defaultRowHeight="15" x14ac:dyDescent="0.25"/>
  <cols>
    <col min="1" max="1" width="4.85546875" customWidth="1"/>
    <col min="2" max="2" width="9.42578125" customWidth="1"/>
    <col min="3" max="3" width="138.85546875" customWidth="1"/>
    <col min="4" max="4" width="16.7109375" style="3" customWidth="1"/>
    <col min="5" max="5" width="14.28515625" customWidth="1"/>
    <col min="6" max="6" width="16" style="3" customWidth="1"/>
  </cols>
  <sheetData>
    <row r="1" spans="1:7" x14ac:dyDescent="0.25">
      <c r="A1" s="5"/>
      <c r="B1" s="5"/>
      <c r="C1" s="5"/>
      <c r="D1" s="5"/>
      <c r="E1" s="5"/>
      <c r="F1" s="6" t="s">
        <v>244</v>
      </c>
      <c r="G1" s="5"/>
    </row>
    <row r="2" spans="1:7" x14ac:dyDescent="0.25">
      <c r="A2" s="5"/>
      <c r="B2" s="5"/>
      <c r="C2" s="5"/>
      <c r="D2" s="5"/>
      <c r="E2" s="5"/>
      <c r="F2" s="6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x14ac:dyDescent="0.25">
      <c r="A4" s="26" t="s">
        <v>255</v>
      </c>
      <c r="B4" s="26"/>
      <c r="C4" s="26"/>
      <c r="D4" s="26"/>
      <c r="E4" s="26"/>
      <c r="F4" s="26"/>
      <c r="G4" s="5"/>
    </row>
    <row r="5" spans="1:7" x14ac:dyDescent="0.25">
      <c r="A5" s="7"/>
      <c r="B5" s="27" t="s">
        <v>0</v>
      </c>
      <c r="C5" s="27"/>
      <c r="D5" s="8" t="s">
        <v>1</v>
      </c>
      <c r="E5" s="8" t="s">
        <v>2</v>
      </c>
      <c r="F5" s="8" t="s">
        <v>3</v>
      </c>
      <c r="G5" s="5"/>
    </row>
    <row r="6" spans="1:7" x14ac:dyDescent="0.25">
      <c r="A6" s="7" t="s">
        <v>4</v>
      </c>
      <c r="B6" s="27" t="s">
        <v>5</v>
      </c>
      <c r="C6" s="27"/>
      <c r="D6" s="8" t="s">
        <v>6</v>
      </c>
      <c r="E6" s="8" t="s">
        <v>7</v>
      </c>
      <c r="F6" s="8" t="s">
        <v>8</v>
      </c>
      <c r="G6" s="5"/>
    </row>
    <row r="7" spans="1:7" x14ac:dyDescent="0.25">
      <c r="A7" s="9"/>
      <c r="B7" s="25" t="s">
        <v>9</v>
      </c>
      <c r="C7" s="25"/>
      <c r="D7" s="10"/>
      <c r="E7" s="10"/>
      <c r="F7" s="10"/>
      <c r="G7" s="5"/>
    </row>
    <row r="8" spans="1:7" s="2" customFormat="1" x14ac:dyDescent="0.25">
      <c r="A8" s="9" t="s">
        <v>10</v>
      </c>
      <c r="B8" s="11" t="s">
        <v>189</v>
      </c>
      <c r="C8" s="12" t="s">
        <v>190</v>
      </c>
      <c r="D8" s="10">
        <v>234600</v>
      </c>
      <c r="E8" s="10">
        <v>0</v>
      </c>
      <c r="F8" s="10">
        <v>6900</v>
      </c>
      <c r="G8" s="5"/>
    </row>
    <row r="9" spans="1:7" s="1" customFormat="1" x14ac:dyDescent="0.25">
      <c r="A9" s="9" t="s">
        <v>13</v>
      </c>
      <c r="B9" s="13" t="s">
        <v>191</v>
      </c>
      <c r="C9" s="14" t="s">
        <v>192</v>
      </c>
      <c r="D9" s="15">
        <f>SUM(D8)</f>
        <v>234600</v>
      </c>
      <c r="E9" s="15">
        <f>SUM(E8)</f>
        <v>0</v>
      </c>
      <c r="F9" s="15">
        <f>SUM(F8)</f>
        <v>6900</v>
      </c>
      <c r="G9" s="16"/>
    </row>
    <row r="10" spans="1:7" x14ac:dyDescent="0.25">
      <c r="A10" s="9" t="s">
        <v>16</v>
      </c>
      <c r="B10" s="17" t="s">
        <v>11</v>
      </c>
      <c r="C10" s="18" t="s">
        <v>12</v>
      </c>
      <c r="D10" s="19">
        <v>595816062</v>
      </c>
      <c r="E10" s="19">
        <v>0</v>
      </c>
      <c r="F10" s="19">
        <v>640703105</v>
      </c>
      <c r="G10" s="5"/>
    </row>
    <row r="11" spans="1:7" x14ac:dyDescent="0.25">
      <c r="A11" s="9" t="s">
        <v>19</v>
      </c>
      <c r="B11" s="17" t="s">
        <v>14</v>
      </c>
      <c r="C11" s="18" t="s">
        <v>15</v>
      </c>
      <c r="D11" s="19">
        <v>358312</v>
      </c>
      <c r="E11" s="19">
        <v>0</v>
      </c>
      <c r="F11" s="19">
        <v>19216306</v>
      </c>
      <c r="G11" s="5"/>
    </row>
    <row r="12" spans="1:7" x14ac:dyDescent="0.25">
      <c r="A12" s="9" t="s">
        <v>22</v>
      </c>
      <c r="B12" s="17" t="s">
        <v>17</v>
      </c>
      <c r="C12" s="18" t="s">
        <v>18</v>
      </c>
      <c r="D12" s="19">
        <v>34044445</v>
      </c>
      <c r="E12" s="19">
        <v>0</v>
      </c>
      <c r="F12" s="19">
        <v>7090233</v>
      </c>
      <c r="G12" s="5"/>
    </row>
    <row r="13" spans="1:7" x14ac:dyDescent="0.25">
      <c r="A13" s="9" t="s">
        <v>25</v>
      </c>
      <c r="B13" s="20" t="s">
        <v>20</v>
      </c>
      <c r="C13" s="21" t="s">
        <v>21</v>
      </c>
      <c r="D13" s="22">
        <f>SUM(D10:D12)</f>
        <v>630218819</v>
      </c>
      <c r="E13" s="22">
        <f>SUM(E10:E12)</f>
        <v>0</v>
      </c>
      <c r="F13" s="22">
        <f>SUM(F10:F12)</f>
        <v>667009644</v>
      </c>
      <c r="G13" s="5"/>
    </row>
    <row r="14" spans="1:7" x14ac:dyDescent="0.25">
      <c r="A14" s="9" t="s">
        <v>26</v>
      </c>
      <c r="B14" s="17" t="s">
        <v>23</v>
      </c>
      <c r="C14" s="18" t="s">
        <v>24</v>
      </c>
      <c r="D14" s="19">
        <v>956677</v>
      </c>
      <c r="E14" s="19">
        <v>0</v>
      </c>
      <c r="F14" s="19">
        <v>574636</v>
      </c>
      <c r="G14" s="5"/>
    </row>
    <row r="15" spans="1:7" x14ac:dyDescent="0.25">
      <c r="A15" s="9" t="s">
        <v>29</v>
      </c>
      <c r="B15" s="17" t="s">
        <v>27</v>
      </c>
      <c r="C15" s="18" t="s">
        <v>28</v>
      </c>
      <c r="D15" s="19">
        <v>956677</v>
      </c>
      <c r="E15" s="19">
        <v>0</v>
      </c>
      <c r="F15" s="19">
        <v>574636</v>
      </c>
      <c r="G15" s="5"/>
    </row>
    <row r="16" spans="1:7" x14ac:dyDescent="0.25">
      <c r="A16" s="9" t="s">
        <v>32</v>
      </c>
      <c r="B16" s="17" t="s">
        <v>193</v>
      </c>
      <c r="C16" s="18" t="s">
        <v>194</v>
      </c>
      <c r="D16" s="19">
        <v>50000</v>
      </c>
      <c r="E16" s="19">
        <v>0</v>
      </c>
      <c r="F16" s="19">
        <v>50000</v>
      </c>
      <c r="G16" s="5"/>
    </row>
    <row r="17" spans="1:7" x14ac:dyDescent="0.25">
      <c r="A17" s="9" t="s">
        <v>33</v>
      </c>
      <c r="B17" s="20" t="s">
        <v>30</v>
      </c>
      <c r="C17" s="21" t="s">
        <v>31</v>
      </c>
      <c r="D17" s="22">
        <f>SUM(D14+D16)</f>
        <v>1006677</v>
      </c>
      <c r="E17" s="22">
        <f>SUM(E14,)</f>
        <v>0</v>
      </c>
      <c r="F17" s="22">
        <f>SUM(F14+F16)</f>
        <v>624636</v>
      </c>
      <c r="G17" s="5"/>
    </row>
    <row r="18" spans="1:7" x14ac:dyDescent="0.25">
      <c r="A18" s="9" t="s">
        <v>34</v>
      </c>
      <c r="B18" s="20" t="s">
        <v>36</v>
      </c>
      <c r="C18" s="21" t="s">
        <v>37</v>
      </c>
      <c r="D18" s="22">
        <f>SUM(D9+D13+D17)</f>
        <v>631460096</v>
      </c>
      <c r="E18" s="22">
        <f>SUM(E9+E13+E17)</f>
        <v>0</v>
      </c>
      <c r="F18" s="22">
        <f>SUM(F9+F13+F17)</f>
        <v>667641180</v>
      </c>
      <c r="G18" s="5"/>
    </row>
    <row r="19" spans="1:7" x14ac:dyDescent="0.25">
      <c r="A19" s="9" t="s">
        <v>35</v>
      </c>
      <c r="B19" s="17" t="s">
        <v>195</v>
      </c>
      <c r="C19" s="18" t="s">
        <v>196</v>
      </c>
      <c r="D19" s="19">
        <v>692721</v>
      </c>
      <c r="E19" s="19">
        <v>0</v>
      </c>
      <c r="F19" s="19">
        <v>277949</v>
      </c>
      <c r="G19" s="5"/>
    </row>
    <row r="20" spans="1:7" x14ac:dyDescent="0.25">
      <c r="A20" s="9" t="s">
        <v>38</v>
      </c>
      <c r="B20" s="20" t="s">
        <v>42</v>
      </c>
      <c r="C20" s="21" t="s">
        <v>43</v>
      </c>
      <c r="D20" s="22">
        <f>SUM(D19)</f>
        <v>692721</v>
      </c>
      <c r="E20" s="22">
        <f t="shared" ref="E20:E21" si="0">SUM(E19)</f>
        <v>0</v>
      </c>
      <c r="F20" s="22">
        <f>SUM(F19)</f>
        <v>277949</v>
      </c>
      <c r="G20" s="5"/>
    </row>
    <row r="21" spans="1:7" x14ac:dyDescent="0.25">
      <c r="A21" s="9" t="s">
        <v>41</v>
      </c>
      <c r="B21" s="20" t="s">
        <v>45</v>
      </c>
      <c r="C21" s="21" t="s">
        <v>46</v>
      </c>
      <c r="D21" s="22">
        <f>SUM(D20)</f>
        <v>692721</v>
      </c>
      <c r="E21" s="22">
        <f t="shared" si="0"/>
        <v>0</v>
      </c>
      <c r="F21" s="22">
        <f>SUM(F20)</f>
        <v>277949</v>
      </c>
      <c r="G21" s="5"/>
    </row>
    <row r="22" spans="1:7" x14ac:dyDescent="0.25">
      <c r="A22" s="9" t="s">
        <v>44</v>
      </c>
      <c r="B22" s="17" t="s">
        <v>48</v>
      </c>
      <c r="C22" s="18" t="s">
        <v>49</v>
      </c>
      <c r="D22" s="19">
        <v>161745</v>
      </c>
      <c r="E22" s="19">
        <v>0</v>
      </c>
      <c r="F22" s="19">
        <v>630110</v>
      </c>
      <c r="G22" s="5"/>
    </row>
    <row r="23" spans="1:7" x14ac:dyDescent="0.25">
      <c r="A23" s="9" t="s">
        <v>47</v>
      </c>
      <c r="B23" s="20" t="s">
        <v>51</v>
      </c>
      <c r="C23" s="21" t="s">
        <v>52</v>
      </c>
      <c r="D23" s="22">
        <f>SUM(D22)</f>
        <v>161745</v>
      </c>
      <c r="E23" s="22">
        <v>0</v>
      </c>
      <c r="F23" s="22">
        <f>SUM(F22)</f>
        <v>630110</v>
      </c>
      <c r="G23" s="5"/>
    </row>
    <row r="24" spans="1:7" x14ac:dyDescent="0.25">
      <c r="A24" s="9" t="s">
        <v>50</v>
      </c>
      <c r="B24" s="17" t="s">
        <v>54</v>
      </c>
      <c r="C24" s="18" t="s">
        <v>55</v>
      </c>
      <c r="D24" s="19">
        <v>58707212</v>
      </c>
      <c r="E24" s="19">
        <v>0</v>
      </c>
      <c r="F24" s="19">
        <v>37855798</v>
      </c>
      <c r="G24" s="5"/>
    </row>
    <row r="25" spans="1:7" x14ac:dyDescent="0.25">
      <c r="A25" s="9" t="s">
        <v>53</v>
      </c>
      <c r="B25" s="17" t="s">
        <v>235</v>
      </c>
      <c r="C25" s="18" t="s">
        <v>236</v>
      </c>
      <c r="D25" s="19">
        <v>5936466</v>
      </c>
      <c r="E25" s="19"/>
      <c r="F25" s="19">
        <v>9232344</v>
      </c>
      <c r="G25" s="5"/>
    </row>
    <row r="26" spans="1:7" x14ac:dyDescent="0.25">
      <c r="A26" s="9" t="s">
        <v>56</v>
      </c>
      <c r="B26" s="20" t="s">
        <v>57</v>
      </c>
      <c r="C26" s="21" t="s">
        <v>58</v>
      </c>
      <c r="D26" s="22">
        <f>SUM(D24:D25)</f>
        <v>64643678</v>
      </c>
      <c r="E26" s="22">
        <f>SUM(E24:E24)</f>
        <v>0</v>
      </c>
      <c r="F26" s="22">
        <f>SUM(F24:F25)</f>
        <v>47088142</v>
      </c>
      <c r="G26" s="5"/>
    </row>
    <row r="27" spans="1:7" x14ac:dyDescent="0.25">
      <c r="A27" s="9" t="s">
        <v>59</v>
      </c>
      <c r="B27" s="20" t="s">
        <v>60</v>
      </c>
      <c r="C27" s="21" t="s">
        <v>61</v>
      </c>
      <c r="D27" s="22">
        <f>SUM(D23,D26)</f>
        <v>64805423</v>
      </c>
      <c r="E27" s="22">
        <f>SUM(E26)</f>
        <v>0</v>
      </c>
      <c r="F27" s="22">
        <f>SUM(F23,F26)</f>
        <v>47718252</v>
      </c>
      <c r="G27" s="5"/>
    </row>
    <row r="28" spans="1:7" x14ac:dyDescent="0.25">
      <c r="A28" s="9" t="s">
        <v>62</v>
      </c>
      <c r="B28" s="5" t="s">
        <v>63</v>
      </c>
      <c r="C28" s="18" t="s">
        <v>64</v>
      </c>
      <c r="D28" s="19">
        <v>4939892</v>
      </c>
      <c r="E28" s="19">
        <v>0</v>
      </c>
      <c r="F28" s="19">
        <v>6452489</v>
      </c>
      <c r="G28" s="5"/>
    </row>
    <row r="29" spans="1:7" x14ac:dyDescent="0.25">
      <c r="A29" s="9" t="s">
        <v>65</v>
      </c>
      <c r="B29" s="17" t="s">
        <v>66</v>
      </c>
      <c r="C29" s="18" t="s">
        <v>67</v>
      </c>
      <c r="D29" s="19">
        <v>681291</v>
      </c>
      <c r="E29" s="19">
        <v>0</v>
      </c>
      <c r="F29" s="19">
        <v>770055</v>
      </c>
      <c r="G29" s="5"/>
    </row>
    <row r="30" spans="1:7" x14ac:dyDescent="0.25">
      <c r="A30" s="9" t="s">
        <v>68</v>
      </c>
      <c r="B30" s="17" t="s">
        <v>69</v>
      </c>
      <c r="C30" s="18" t="s">
        <v>70</v>
      </c>
      <c r="D30" s="19">
        <v>3783189</v>
      </c>
      <c r="E30" s="19">
        <v>0</v>
      </c>
      <c r="F30" s="19">
        <v>5477321</v>
      </c>
      <c r="G30" s="5"/>
    </row>
    <row r="31" spans="1:7" x14ac:dyDescent="0.25">
      <c r="A31" s="9" t="s">
        <v>71</v>
      </c>
      <c r="B31" s="17" t="s">
        <v>72</v>
      </c>
      <c r="C31" s="18" t="s">
        <v>73</v>
      </c>
      <c r="D31" s="19">
        <v>475412</v>
      </c>
      <c r="E31" s="19">
        <v>0</v>
      </c>
      <c r="F31" s="19">
        <v>205113</v>
      </c>
      <c r="G31" s="5"/>
    </row>
    <row r="32" spans="1:7" x14ac:dyDescent="0.25">
      <c r="A32" s="9" t="s">
        <v>74</v>
      </c>
      <c r="B32" s="17" t="s">
        <v>75</v>
      </c>
      <c r="C32" s="18" t="s">
        <v>76</v>
      </c>
      <c r="D32" s="19">
        <v>1954712</v>
      </c>
      <c r="E32" s="19">
        <v>0</v>
      </c>
      <c r="F32" s="19">
        <v>2962262</v>
      </c>
      <c r="G32" s="5"/>
    </row>
    <row r="33" spans="1:7" x14ac:dyDescent="0.25">
      <c r="A33" s="9" t="s">
        <v>77</v>
      </c>
      <c r="B33" s="17" t="s">
        <v>78</v>
      </c>
      <c r="C33" s="18" t="s">
        <v>79</v>
      </c>
      <c r="D33" s="19">
        <v>1536591</v>
      </c>
      <c r="E33" s="19">
        <v>0</v>
      </c>
      <c r="F33" s="19">
        <v>2327807</v>
      </c>
      <c r="G33" s="5"/>
    </row>
    <row r="34" spans="1:7" x14ac:dyDescent="0.25">
      <c r="A34" s="9" t="s">
        <v>80</v>
      </c>
      <c r="B34" s="17" t="s">
        <v>82</v>
      </c>
      <c r="C34" s="18" t="s">
        <v>83</v>
      </c>
      <c r="D34" s="19">
        <v>5298</v>
      </c>
      <c r="E34" s="19">
        <v>0</v>
      </c>
      <c r="F34" s="19">
        <v>5298</v>
      </c>
      <c r="G34" s="5"/>
    </row>
    <row r="35" spans="1:7" x14ac:dyDescent="0.25">
      <c r="A35" s="9" t="s">
        <v>81</v>
      </c>
      <c r="B35" s="17" t="s">
        <v>85</v>
      </c>
      <c r="C35" s="18" t="s">
        <v>86</v>
      </c>
      <c r="D35" s="19">
        <v>412805</v>
      </c>
      <c r="E35" s="19">
        <v>0</v>
      </c>
      <c r="F35" s="19">
        <v>629139</v>
      </c>
      <c r="G35" s="5"/>
    </row>
    <row r="36" spans="1:7" x14ac:dyDescent="0.25">
      <c r="A36" s="9" t="s">
        <v>84</v>
      </c>
      <c r="B36" s="17" t="s">
        <v>197</v>
      </c>
      <c r="C36" s="18" t="s">
        <v>198</v>
      </c>
      <c r="D36" s="19">
        <v>12</v>
      </c>
      <c r="E36" s="19">
        <v>0</v>
      </c>
      <c r="F36" s="19">
        <v>12</v>
      </c>
      <c r="G36" s="5"/>
    </row>
    <row r="37" spans="1:7" x14ac:dyDescent="0.25">
      <c r="A37" s="9" t="s">
        <v>87</v>
      </c>
      <c r="B37" s="17" t="s">
        <v>88</v>
      </c>
      <c r="C37" s="18" t="s">
        <v>89</v>
      </c>
      <c r="D37" s="19">
        <v>6</v>
      </c>
      <c r="E37" s="19">
        <v>0</v>
      </c>
      <c r="F37" s="19">
        <v>6</v>
      </c>
      <c r="G37" s="5"/>
    </row>
    <row r="38" spans="1:7" x14ac:dyDescent="0.25">
      <c r="A38" s="9" t="s">
        <v>90</v>
      </c>
      <c r="B38" s="17" t="s">
        <v>199</v>
      </c>
      <c r="C38" s="18" t="s">
        <v>200</v>
      </c>
      <c r="D38" s="19">
        <v>35000</v>
      </c>
      <c r="E38" s="19">
        <v>0</v>
      </c>
      <c r="F38" s="19">
        <v>35000</v>
      </c>
      <c r="G38" s="5"/>
    </row>
    <row r="39" spans="1:7" x14ac:dyDescent="0.25">
      <c r="A39" s="9" t="s">
        <v>93</v>
      </c>
      <c r="B39" s="17" t="s">
        <v>201</v>
      </c>
      <c r="C39" s="18" t="s">
        <v>202</v>
      </c>
      <c r="D39" s="19">
        <v>35000</v>
      </c>
      <c r="E39" s="19">
        <v>0</v>
      </c>
      <c r="F39" s="19">
        <v>35000</v>
      </c>
      <c r="G39" s="5"/>
    </row>
    <row r="40" spans="1:7" x14ac:dyDescent="0.25">
      <c r="A40" s="9" t="s">
        <v>96</v>
      </c>
      <c r="B40" s="20" t="s">
        <v>91</v>
      </c>
      <c r="C40" s="21" t="s">
        <v>92</v>
      </c>
      <c r="D40" s="22">
        <f>SUM(D28,D32+D38)</f>
        <v>6929604</v>
      </c>
      <c r="E40" s="22">
        <f>SUM(,E28,E29,E30,E31,E33,)</f>
        <v>0</v>
      </c>
      <c r="F40" s="22">
        <f>SUM(F28,F32+F38)</f>
        <v>9449751</v>
      </c>
      <c r="G40" s="5"/>
    </row>
    <row r="41" spans="1:7" ht="15" customHeight="1" x14ac:dyDescent="0.25">
      <c r="A41" s="9" t="s">
        <v>99</v>
      </c>
      <c r="B41" s="17" t="s">
        <v>94</v>
      </c>
      <c r="C41" s="23" t="s">
        <v>95</v>
      </c>
      <c r="D41" s="19">
        <v>54474</v>
      </c>
      <c r="E41" s="19">
        <v>0</v>
      </c>
      <c r="F41" s="19">
        <v>64474</v>
      </c>
      <c r="G41" s="5"/>
    </row>
    <row r="42" spans="1:7" ht="15" customHeight="1" x14ac:dyDescent="0.25">
      <c r="A42" s="9" t="s">
        <v>102</v>
      </c>
      <c r="B42" s="17" t="s">
        <v>203</v>
      </c>
      <c r="C42" s="23" t="s">
        <v>204</v>
      </c>
      <c r="D42" s="19">
        <v>23680</v>
      </c>
      <c r="E42" s="19">
        <v>0</v>
      </c>
      <c r="F42" s="19">
        <v>23680</v>
      </c>
      <c r="G42" s="5"/>
    </row>
    <row r="43" spans="1:7" ht="15" customHeight="1" x14ac:dyDescent="0.25">
      <c r="A43" s="9" t="s">
        <v>105</v>
      </c>
      <c r="B43" s="17" t="s">
        <v>97</v>
      </c>
      <c r="C43" s="23" t="s">
        <v>98</v>
      </c>
      <c r="D43" s="19">
        <v>30794</v>
      </c>
      <c r="E43" s="19">
        <v>0</v>
      </c>
      <c r="F43" s="19">
        <v>40794</v>
      </c>
      <c r="G43" s="5"/>
    </row>
    <row r="44" spans="1:7" ht="15" customHeight="1" x14ac:dyDescent="0.25">
      <c r="A44" s="9" t="s">
        <v>107</v>
      </c>
      <c r="B44" s="17" t="s">
        <v>103</v>
      </c>
      <c r="C44" s="23" t="s">
        <v>104</v>
      </c>
      <c r="D44" s="19">
        <v>145000</v>
      </c>
      <c r="E44" s="19">
        <v>0</v>
      </c>
      <c r="F44" s="19">
        <v>145000</v>
      </c>
      <c r="G44" s="5"/>
    </row>
    <row r="45" spans="1:7" ht="15" customHeight="1" x14ac:dyDescent="0.25">
      <c r="A45" s="9" t="s">
        <v>110</v>
      </c>
      <c r="B45" s="17" t="s">
        <v>106</v>
      </c>
      <c r="C45" s="23" t="s">
        <v>205</v>
      </c>
      <c r="D45" s="19">
        <v>0</v>
      </c>
      <c r="E45" s="19">
        <v>0</v>
      </c>
      <c r="F45" s="19">
        <v>26000</v>
      </c>
      <c r="G45" s="5"/>
    </row>
    <row r="46" spans="1:7" ht="15" customHeight="1" x14ac:dyDescent="0.25">
      <c r="A46" s="9" t="s">
        <v>113</v>
      </c>
      <c r="B46" s="20" t="s">
        <v>108</v>
      </c>
      <c r="C46" s="24" t="s">
        <v>109</v>
      </c>
      <c r="D46" s="22">
        <f>SUM(D41+D44)</f>
        <v>199474</v>
      </c>
      <c r="E46" s="22">
        <f>SUM(E41,E44,)</f>
        <v>0</v>
      </c>
      <c r="F46" s="22">
        <f>SUM(F41+F44)+F45</f>
        <v>235474</v>
      </c>
      <c r="G46" s="5"/>
    </row>
    <row r="47" spans="1:7" ht="15" customHeight="1" x14ac:dyDescent="0.25">
      <c r="A47" s="9" t="s">
        <v>116</v>
      </c>
      <c r="B47" s="20" t="s">
        <v>111</v>
      </c>
      <c r="C47" s="24" t="s">
        <v>112</v>
      </c>
      <c r="D47" s="22">
        <f>SUM(D40,D46)</f>
        <v>7129078</v>
      </c>
      <c r="E47" s="22">
        <f>SUM(E40,E46)</f>
        <v>0</v>
      </c>
      <c r="F47" s="22">
        <f>SUM(F40,F46)</f>
        <v>9685225</v>
      </c>
      <c r="G47" s="5"/>
    </row>
    <row r="48" spans="1:7" ht="15" customHeight="1" x14ac:dyDescent="0.25">
      <c r="A48" s="9" t="s">
        <v>119</v>
      </c>
      <c r="B48" s="17" t="s">
        <v>114</v>
      </c>
      <c r="C48" s="23" t="s">
        <v>115</v>
      </c>
      <c r="D48" s="19">
        <v>1242451</v>
      </c>
      <c r="E48" s="19">
        <v>0</v>
      </c>
      <c r="F48" s="19">
        <v>1677490</v>
      </c>
      <c r="G48" s="5"/>
    </row>
    <row r="49" spans="1:7" ht="15" customHeight="1" x14ac:dyDescent="0.25">
      <c r="A49" s="9" t="s">
        <v>122</v>
      </c>
      <c r="B49" s="17" t="s">
        <v>247</v>
      </c>
      <c r="C49" s="23" t="s">
        <v>248</v>
      </c>
      <c r="D49" s="19">
        <v>0</v>
      </c>
      <c r="E49" s="19"/>
      <c r="F49" s="19">
        <v>28036462</v>
      </c>
      <c r="G49" s="5"/>
    </row>
    <row r="50" spans="1:7" ht="15" customHeight="1" x14ac:dyDescent="0.25">
      <c r="A50" s="9" t="s">
        <v>125</v>
      </c>
      <c r="B50" s="20" t="s">
        <v>117</v>
      </c>
      <c r="C50" s="24" t="s">
        <v>118</v>
      </c>
      <c r="D50" s="22">
        <f>SUM(D48:D49)</f>
        <v>1242451</v>
      </c>
      <c r="E50" s="22">
        <v>0</v>
      </c>
      <c r="F50" s="22">
        <f>SUM(F48:F49)</f>
        <v>29713952</v>
      </c>
      <c r="G50" s="5"/>
    </row>
    <row r="51" spans="1:7" ht="15" customHeight="1" x14ac:dyDescent="0.25">
      <c r="A51" s="9" t="s">
        <v>128</v>
      </c>
      <c r="B51" s="17" t="s">
        <v>120</v>
      </c>
      <c r="C51" s="23" t="s">
        <v>121</v>
      </c>
      <c r="D51" s="19">
        <v>-3306963</v>
      </c>
      <c r="E51" s="19">
        <v>0</v>
      </c>
      <c r="F51" s="19">
        <v>-6129308</v>
      </c>
      <c r="G51" s="5"/>
    </row>
    <row r="52" spans="1:7" ht="15" customHeight="1" x14ac:dyDescent="0.25">
      <c r="A52" s="9" t="s">
        <v>131</v>
      </c>
      <c r="B52" s="20" t="s">
        <v>123</v>
      </c>
      <c r="C52" s="24" t="s">
        <v>124</v>
      </c>
      <c r="D52" s="22">
        <f>SUM(D51)</f>
        <v>-3306963</v>
      </c>
      <c r="E52" s="22">
        <f>SUM(E51)</f>
        <v>0</v>
      </c>
      <c r="F52" s="22">
        <f>SUM(F51)</f>
        <v>-6129308</v>
      </c>
      <c r="G52" s="5"/>
    </row>
    <row r="53" spans="1:7" s="2" customFormat="1" ht="15" customHeight="1" x14ac:dyDescent="0.25">
      <c r="A53" s="9" t="s">
        <v>134</v>
      </c>
      <c r="B53" s="17" t="s">
        <v>206</v>
      </c>
      <c r="C53" s="23" t="s">
        <v>207</v>
      </c>
      <c r="D53" s="19">
        <v>0</v>
      </c>
      <c r="E53" s="19">
        <v>0</v>
      </c>
      <c r="F53" s="19">
        <v>11789</v>
      </c>
      <c r="G53" s="5"/>
    </row>
    <row r="54" spans="1:7" s="2" customFormat="1" ht="15" customHeight="1" x14ac:dyDescent="0.25">
      <c r="A54" s="9" t="s">
        <v>137</v>
      </c>
      <c r="B54" s="17" t="s">
        <v>208</v>
      </c>
      <c r="C54" s="23" t="s">
        <v>209</v>
      </c>
      <c r="D54" s="19">
        <v>0</v>
      </c>
      <c r="E54" s="19">
        <v>0</v>
      </c>
      <c r="F54" s="19">
        <v>0</v>
      </c>
      <c r="G54" s="5"/>
    </row>
    <row r="55" spans="1:7" s="1" customFormat="1" ht="15" customHeight="1" x14ac:dyDescent="0.25">
      <c r="A55" s="9" t="s">
        <v>140</v>
      </c>
      <c r="B55" s="20" t="s">
        <v>210</v>
      </c>
      <c r="C55" s="24" t="s">
        <v>211</v>
      </c>
      <c r="D55" s="22">
        <f>SUM(D53:D54)</f>
        <v>0</v>
      </c>
      <c r="E55" s="22">
        <f>SUM(E53:E54)</f>
        <v>0</v>
      </c>
      <c r="F55" s="22">
        <f>SUM(F53:F54)</f>
        <v>11789</v>
      </c>
      <c r="G55" s="16"/>
    </row>
    <row r="56" spans="1:7" ht="15" customHeight="1" x14ac:dyDescent="0.25">
      <c r="A56" s="9" t="s">
        <v>143</v>
      </c>
      <c r="B56" s="20" t="s">
        <v>126</v>
      </c>
      <c r="C56" s="24" t="s">
        <v>127</v>
      </c>
      <c r="D56" s="22">
        <f>SUM(D55,D52,D50)</f>
        <v>-2064512</v>
      </c>
      <c r="E56" s="22">
        <f>SUM(E50+E52+E55)</f>
        <v>0</v>
      </c>
      <c r="F56" s="22">
        <f>SUM(F55,F52,F50)</f>
        <v>23596433</v>
      </c>
      <c r="G56" s="5"/>
    </row>
    <row r="57" spans="1:7" s="2" customFormat="1" ht="15" customHeight="1" x14ac:dyDescent="0.25">
      <c r="A57" s="9" t="s">
        <v>146</v>
      </c>
      <c r="B57" s="17" t="s">
        <v>212</v>
      </c>
      <c r="C57" s="23" t="s">
        <v>213</v>
      </c>
      <c r="D57" s="19">
        <v>191021</v>
      </c>
      <c r="E57" s="19">
        <v>0</v>
      </c>
      <c r="F57" s="19">
        <v>191021</v>
      </c>
      <c r="G57" s="5"/>
    </row>
    <row r="58" spans="1:7" ht="15" customHeight="1" x14ac:dyDescent="0.25">
      <c r="A58" s="9" t="s">
        <v>147</v>
      </c>
      <c r="B58" s="20" t="s">
        <v>214</v>
      </c>
      <c r="C58" s="24" t="s">
        <v>215</v>
      </c>
      <c r="D58" s="22">
        <f>SUM(D57)</f>
        <v>191021</v>
      </c>
      <c r="E58" s="22">
        <f>SUM(E57)</f>
        <v>0</v>
      </c>
      <c r="F58" s="22">
        <f>SUM(F57)</f>
        <v>191021</v>
      </c>
      <c r="G58" s="5"/>
    </row>
    <row r="59" spans="1:7" ht="15" customHeight="1" x14ac:dyDescent="0.25">
      <c r="A59" s="9" t="s">
        <v>150</v>
      </c>
      <c r="B59" s="25" t="s">
        <v>216</v>
      </c>
      <c r="C59" s="25"/>
      <c r="D59" s="22">
        <f>SUM(D18+D21+D27+D47+D56+D58)</f>
        <v>702213827</v>
      </c>
      <c r="E59" s="22">
        <f>SUM(E18,+E21+E27,E47,+E56+E58)</f>
        <v>0</v>
      </c>
      <c r="F59" s="22">
        <f>SUM(F18+F21+F27+F47+F56+F58)</f>
        <v>749110060</v>
      </c>
      <c r="G59" s="5"/>
    </row>
    <row r="60" spans="1:7" ht="15" customHeight="1" x14ac:dyDescent="0.25">
      <c r="A60" s="9" t="s">
        <v>153</v>
      </c>
      <c r="B60" s="25" t="s">
        <v>130</v>
      </c>
      <c r="C60" s="25"/>
      <c r="D60" s="19">
        <v>0</v>
      </c>
      <c r="E60" s="19"/>
      <c r="F60" s="19">
        <v>0</v>
      </c>
      <c r="G60" s="5"/>
    </row>
    <row r="61" spans="1:7" ht="15" customHeight="1" x14ac:dyDescent="0.25">
      <c r="A61" s="9" t="s">
        <v>156</v>
      </c>
      <c r="B61" s="17" t="s">
        <v>132</v>
      </c>
      <c r="C61" s="23" t="s">
        <v>133</v>
      </c>
      <c r="D61" s="19">
        <v>540735403</v>
      </c>
      <c r="E61" s="19">
        <v>0</v>
      </c>
      <c r="F61" s="19">
        <v>540735403</v>
      </c>
      <c r="G61" s="5"/>
    </row>
    <row r="62" spans="1:7" ht="15" customHeight="1" x14ac:dyDescent="0.25">
      <c r="A62" s="9" t="s">
        <v>159</v>
      </c>
      <c r="B62" s="17" t="s">
        <v>217</v>
      </c>
      <c r="C62" s="23" t="s">
        <v>238</v>
      </c>
      <c r="D62" s="19">
        <v>7395885</v>
      </c>
      <c r="E62" s="19"/>
      <c r="F62" s="19">
        <v>7395885</v>
      </c>
      <c r="G62" s="5"/>
    </row>
    <row r="63" spans="1:7" ht="15" customHeight="1" x14ac:dyDescent="0.25">
      <c r="A63" s="9" t="s">
        <v>162</v>
      </c>
      <c r="B63" s="17" t="s">
        <v>217</v>
      </c>
      <c r="C63" s="23" t="s">
        <v>218</v>
      </c>
      <c r="D63" s="19">
        <v>9267367</v>
      </c>
      <c r="E63" s="19">
        <v>0</v>
      </c>
      <c r="F63" s="19">
        <v>9267367</v>
      </c>
      <c r="G63" s="5"/>
    </row>
    <row r="64" spans="1:7" ht="15" customHeight="1" x14ac:dyDescent="0.25">
      <c r="A64" s="9" t="s">
        <v>165</v>
      </c>
      <c r="B64" s="17" t="s">
        <v>135</v>
      </c>
      <c r="C64" s="23" t="s">
        <v>136</v>
      </c>
      <c r="D64" s="19">
        <v>-88800683</v>
      </c>
      <c r="E64" s="19">
        <v>0</v>
      </c>
      <c r="F64" s="19">
        <v>-135500318</v>
      </c>
      <c r="G64" s="5"/>
    </row>
    <row r="65" spans="1:7" ht="15" customHeight="1" x14ac:dyDescent="0.25">
      <c r="A65" s="9" t="s">
        <v>168</v>
      </c>
      <c r="B65" s="17" t="s">
        <v>138</v>
      </c>
      <c r="C65" s="23" t="s">
        <v>139</v>
      </c>
      <c r="D65" s="19">
        <v>-46699635</v>
      </c>
      <c r="E65" s="19">
        <v>0</v>
      </c>
      <c r="F65" s="19">
        <v>32924339</v>
      </c>
      <c r="G65" s="5"/>
    </row>
    <row r="66" spans="1:7" ht="15" customHeight="1" x14ac:dyDescent="0.25">
      <c r="A66" s="9" t="s">
        <v>171</v>
      </c>
      <c r="B66" s="20" t="s">
        <v>141</v>
      </c>
      <c r="C66" s="24" t="s">
        <v>142</v>
      </c>
      <c r="D66" s="22">
        <f>SUM(D61:D65)</f>
        <v>421898337</v>
      </c>
      <c r="E66" s="22">
        <f>SUM(E60:E65)</f>
        <v>0</v>
      </c>
      <c r="F66" s="22">
        <f>SUM(F61:F65)</f>
        <v>454822676</v>
      </c>
      <c r="G66" s="5"/>
    </row>
    <row r="67" spans="1:7" s="2" customFormat="1" ht="15" customHeight="1" x14ac:dyDescent="0.25">
      <c r="A67" s="9" t="s">
        <v>174</v>
      </c>
      <c r="B67" s="17" t="s">
        <v>219</v>
      </c>
      <c r="C67" s="23" t="s">
        <v>220</v>
      </c>
      <c r="D67" s="19">
        <v>71426</v>
      </c>
      <c r="E67" s="19">
        <v>0</v>
      </c>
      <c r="F67" s="19">
        <v>3</v>
      </c>
      <c r="G67" s="5"/>
    </row>
    <row r="68" spans="1:7" ht="15" customHeight="1" x14ac:dyDescent="0.25">
      <c r="A68" s="9" t="s">
        <v>177</v>
      </c>
      <c r="B68" s="17" t="s">
        <v>144</v>
      </c>
      <c r="C68" s="23" t="s">
        <v>145</v>
      </c>
      <c r="D68" s="19">
        <v>133393</v>
      </c>
      <c r="E68" s="19">
        <v>0</v>
      </c>
      <c r="F68" s="19">
        <v>1601686</v>
      </c>
      <c r="G68" s="5"/>
    </row>
    <row r="69" spans="1:7" ht="15" customHeight="1" x14ac:dyDescent="0.25">
      <c r="A69" s="9" t="s">
        <v>178</v>
      </c>
      <c r="B69" s="17" t="s">
        <v>250</v>
      </c>
      <c r="C69" s="23" t="s">
        <v>251</v>
      </c>
      <c r="D69" s="19">
        <v>0</v>
      </c>
      <c r="E69" s="19"/>
      <c r="F69" s="19">
        <v>170752</v>
      </c>
      <c r="G69" s="5"/>
    </row>
    <row r="70" spans="1:7" ht="15" customHeight="1" x14ac:dyDescent="0.25">
      <c r="A70" s="9" t="s">
        <v>181</v>
      </c>
      <c r="B70" s="17" t="s">
        <v>221</v>
      </c>
      <c r="C70" s="23" t="s">
        <v>222</v>
      </c>
      <c r="D70" s="19">
        <v>6135</v>
      </c>
      <c r="E70" s="19">
        <v>0</v>
      </c>
      <c r="F70" s="19">
        <v>166335</v>
      </c>
      <c r="G70" s="5"/>
    </row>
    <row r="71" spans="1:7" ht="15" customHeight="1" x14ac:dyDescent="0.25">
      <c r="A71" s="9" t="s">
        <v>184</v>
      </c>
      <c r="B71" s="17" t="s">
        <v>148</v>
      </c>
      <c r="C71" s="23" t="s">
        <v>149</v>
      </c>
      <c r="D71" s="19">
        <v>1701725</v>
      </c>
      <c r="E71" s="19">
        <v>0</v>
      </c>
      <c r="F71" s="19">
        <v>12483552</v>
      </c>
      <c r="G71" s="5"/>
    </row>
    <row r="72" spans="1:7" ht="15" customHeight="1" x14ac:dyDescent="0.25">
      <c r="A72" s="9" t="s">
        <v>187</v>
      </c>
      <c r="B72" s="20" t="s">
        <v>151</v>
      </c>
      <c r="C72" s="24" t="s">
        <v>152</v>
      </c>
      <c r="D72" s="22">
        <f>SUM(D67:D71)</f>
        <v>1912679</v>
      </c>
      <c r="E72" s="22">
        <f>SUM(E68,E70)</f>
        <v>0</v>
      </c>
      <c r="F72" s="22">
        <f>SUM(F67:F71)</f>
        <v>14422328</v>
      </c>
      <c r="G72" s="5"/>
    </row>
    <row r="73" spans="1:7" ht="15" customHeight="1" x14ac:dyDescent="0.25">
      <c r="A73" s="9" t="s">
        <v>223</v>
      </c>
      <c r="B73" s="17" t="s">
        <v>154</v>
      </c>
      <c r="C73" s="23" t="s">
        <v>155</v>
      </c>
      <c r="D73" s="19">
        <v>0</v>
      </c>
      <c r="E73" s="19">
        <v>0</v>
      </c>
      <c r="F73" s="19">
        <v>984404</v>
      </c>
      <c r="G73" s="5"/>
    </row>
    <row r="74" spans="1:7" ht="15" customHeight="1" x14ac:dyDescent="0.25">
      <c r="A74" s="9" t="s">
        <v>224</v>
      </c>
      <c r="B74" s="17" t="s">
        <v>157</v>
      </c>
      <c r="C74" s="23" t="s">
        <v>158</v>
      </c>
      <c r="D74" s="19">
        <v>2019094</v>
      </c>
      <c r="E74" s="19">
        <v>0</v>
      </c>
      <c r="F74" s="19">
        <v>2315637</v>
      </c>
      <c r="G74" s="5"/>
    </row>
    <row r="75" spans="1:7" ht="15" customHeight="1" x14ac:dyDescent="0.25">
      <c r="A75" s="9" t="s">
        <v>225</v>
      </c>
      <c r="B75" s="17" t="s">
        <v>160</v>
      </c>
      <c r="C75" s="23" t="s">
        <v>161</v>
      </c>
      <c r="D75" s="19">
        <v>2019094</v>
      </c>
      <c r="E75" s="19">
        <v>0</v>
      </c>
      <c r="F75" s="19">
        <v>2315637</v>
      </c>
      <c r="G75" s="5"/>
    </row>
    <row r="76" spans="1:7" ht="15" customHeight="1" x14ac:dyDescent="0.25">
      <c r="A76" s="9" t="s">
        <v>226</v>
      </c>
      <c r="B76" s="20" t="s">
        <v>163</v>
      </c>
      <c r="C76" s="24" t="s">
        <v>164</v>
      </c>
      <c r="D76" s="22">
        <f>SUM(D74)</f>
        <v>2019094</v>
      </c>
      <c r="E76" s="22">
        <f>SUM(E74)</f>
        <v>0</v>
      </c>
      <c r="F76" s="22">
        <f>SUM(F73:F74)</f>
        <v>3300041</v>
      </c>
      <c r="G76" s="5"/>
    </row>
    <row r="77" spans="1:7" ht="15" customHeight="1" x14ac:dyDescent="0.25">
      <c r="A77" s="9" t="s">
        <v>227</v>
      </c>
      <c r="B77" s="17" t="s">
        <v>166</v>
      </c>
      <c r="C77" s="23" t="s">
        <v>167</v>
      </c>
      <c r="D77" s="19">
        <v>854141</v>
      </c>
      <c r="E77" s="19">
        <v>0</v>
      </c>
      <c r="F77" s="19">
        <v>1852962</v>
      </c>
      <c r="G77" s="5"/>
    </row>
    <row r="78" spans="1:7" ht="15" customHeight="1" x14ac:dyDescent="0.25">
      <c r="A78" s="9" t="s">
        <v>228</v>
      </c>
      <c r="B78" s="17" t="s">
        <v>252</v>
      </c>
      <c r="C78" s="23" t="s">
        <v>253</v>
      </c>
      <c r="D78" s="19">
        <v>0</v>
      </c>
      <c r="E78" s="19"/>
      <c r="F78" s="19">
        <v>6500</v>
      </c>
      <c r="G78" s="5"/>
    </row>
    <row r="79" spans="1:7" ht="15" customHeight="1" x14ac:dyDescent="0.25">
      <c r="A79" s="9" t="s">
        <v>229</v>
      </c>
      <c r="B79" s="17" t="s">
        <v>169</v>
      </c>
      <c r="C79" s="23" t="s">
        <v>170</v>
      </c>
      <c r="D79" s="19">
        <v>41541</v>
      </c>
      <c r="E79" s="19">
        <v>0</v>
      </c>
      <c r="F79" s="19">
        <v>70120</v>
      </c>
      <c r="G79" s="5"/>
    </row>
    <row r="80" spans="1:7" ht="15" customHeight="1" x14ac:dyDescent="0.25">
      <c r="A80" s="9" t="s">
        <v>233</v>
      </c>
      <c r="B80" s="20" t="s">
        <v>172</v>
      </c>
      <c r="C80" s="24" t="s">
        <v>173</v>
      </c>
      <c r="D80" s="22">
        <f>SUM(D77:D79)</f>
        <v>895682</v>
      </c>
      <c r="E80" s="22">
        <f>SUM(E77,E79)</f>
        <v>0</v>
      </c>
      <c r="F80" s="22">
        <f>SUM(F77:F79)</f>
        <v>1929582</v>
      </c>
      <c r="G80" s="5"/>
    </row>
    <row r="81" spans="1:7" ht="15" customHeight="1" x14ac:dyDescent="0.25">
      <c r="A81" s="9" t="s">
        <v>234</v>
      </c>
      <c r="B81" s="20" t="s">
        <v>175</v>
      </c>
      <c r="C81" s="24" t="s">
        <v>176</v>
      </c>
      <c r="D81" s="22">
        <f>SUM(D76,D72,D80)</f>
        <v>4827455</v>
      </c>
      <c r="E81" s="22">
        <f>SUM(E76,E72,E80)</f>
        <v>0</v>
      </c>
      <c r="F81" s="22">
        <f>SUM(F76,F72,F80)</f>
        <v>19651951</v>
      </c>
      <c r="G81" s="5"/>
    </row>
    <row r="82" spans="1:7" ht="15" customHeight="1" x14ac:dyDescent="0.25">
      <c r="A82" s="9" t="s">
        <v>237</v>
      </c>
      <c r="B82" s="17" t="s">
        <v>179</v>
      </c>
      <c r="C82" s="23" t="s">
        <v>180</v>
      </c>
      <c r="D82" s="19">
        <v>4258124</v>
      </c>
      <c r="E82" s="19">
        <v>0</v>
      </c>
      <c r="F82" s="19">
        <v>2696299</v>
      </c>
      <c r="G82" s="5"/>
    </row>
    <row r="83" spans="1:7" ht="15" customHeight="1" x14ac:dyDescent="0.25">
      <c r="A83" s="9" t="s">
        <v>239</v>
      </c>
      <c r="B83" s="17" t="s">
        <v>182</v>
      </c>
      <c r="C83" s="23" t="s">
        <v>183</v>
      </c>
      <c r="D83" s="19">
        <v>271229911</v>
      </c>
      <c r="E83" s="19">
        <v>0</v>
      </c>
      <c r="F83" s="19">
        <v>271939134</v>
      </c>
      <c r="G83" s="5"/>
    </row>
    <row r="84" spans="1:7" ht="15" customHeight="1" x14ac:dyDescent="0.25">
      <c r="A84" s="9" t="s">
        <v>241</v>
      </c>
      <c r="B84" s="20" t="s">
        <v>185</v>
      </c>
      <c r="C84" s="24" t="s">
        <v>186</v>
      </c>
      <c r="D84" s="22">
        <f>SUM(D82:D83)</f>
        <v>275488035</v>
      </c>
      <c r="E84" s="22">
        <f>SUM(E82:E82)</f>
        <v>0</v>
      </c>
      <c r="F84" s="22">
        <f>SUM(F82:F83)</f>
        <v>274635433</v>
      </c>
      <c r="G84" s="5"/>
    </row>
    <row r="85" spans="1:7" x14ac:dyDescent="0.25">
      <c r="A85" s="9" t="s">
        <v>249</v>
      </c>
      <c r="B85" s="25" t="s">
        <v>188</v>
      </c>
      <c r="C85" s="25"/>
      <c r="D85" s="22">
        <f>SUM(D66,D81,D84)</f>
        <v>702213827</v>
      </c>
      <c r="E85" s="22">
        <f>SUM(E66,E81,E84)</f>
        <v>0</v>
      </c>
      <c r="F85" s="22">
        <f>SUM(F66,F81,F84)</f>
        <v>749110060</v>
      </c>
      <c r="G85" s="5"/>
    </row>
    <row r="86" spans="1:7" x14ac:dyDescent="0.25">
      <c r="A86" s="5"/>
      <c r="B86" s="5"/>
      <c r="C86" s="5"/>
      <c r="D86" s="5"/>
      <c r="E86" s="5"/>
      <c r="F86" s="5"/>
      <c r="G86" s="5"/>
    </row>
  </sheetData>
  <mergeCells count="7">
    <mergeCell ref="B85:C85"/>
    <mergeCell ref="A4:F4"/>
    <mergeCell ref="B5:C5"/>
    <mergeCell ref="B6:C6"/>
    <mergeCell ref="B7:C7"/>
    <mergeCell ref="B59:C59"/>
    <mergeCell ref="B60:C60"/>
  </mergeCells>
  <phoneticPr fontId="2" type="noConversion"/>
  <pageMargins left="0.25" right="0.25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78D9-56B5-4CB6-9015-F5377FDA6666}">
  <sheetPr>
    <pageSetUpPr fitToPage="1"/>
  </sheetPr>
  <dimension ref="A1:F53"/>
  <sheetViews>
    <sheetView tabSelected="1" topLeftCell="A10" zoomScale="86" zoomScaleNormal="86" workbookViewId="0">
      <selection activeCell="F2" sqref="F2"/>
    </sheetView>
  </sheetViews>
  <sheetFormatPr defaultColWidth="9.140625" defaultRowHeight="15" x14ac:dyDescent="0.25"/>
  <cols>
    <col min="1" max="2" width="9.140625" style="3"/>
    <col min="3" max="3" width="138" style="3" customWidth="1"/>
    <col min="4" max="4" width="18.5703125" style="3" customWidth="1"/>
    <col min="5" max="5" width="17.85546875" style="3" customWidth="1"/>
    <col min="6" max="6" width="19.5703125" style="3" customWidth="1"/>
    <col min="7" max="16384" width="9.140625" style="3"/>
  </cols>
  <sheetData>
    <row r="1" spans="1:6" x14ac:dyDescent="0.25">
      <c r="A1" s="5"/>
      <c r="B1" s="5"/>
      <c r="C1" s="5"/>
      <c r="D1" s="5"/>
      <c r="E1" s="5"/>
      <c r="F1" s="6" t="s">
        <v>245</v>
      </c>
    </row>
    <row r="2" spans="1:6" x14ac:dyDescent="0.25">
      <c r="A2" s="5"/>
      <c r="B2" s="5"/>
      <c r="C2" s="5"/>
      <c r="D2" s="5"/>
      <c r="E2" s="5"/>
      <c r="F2" s="6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26" t="s">
        <v>246</v>
      </c>
      <c r="B4" s="26"/>
      <c r="C4" s="26"/>
      <c r="D4" s="26"/>
      <c r="E4" s="26"/>
      <c r="F4" s="26"/>
    </row>
    <row r="5" spans="1:6" x14ac:dyDescent="0.25">
      <c r="A5" s="7"/>
      <c r="B5" s="27" t="s">
        <v>0</v>
      </c>
      <c r="C5" s="27"/>
      <c r="D5" s="8" t="s">
        <v>1</v>
      </c>
      <c r="E5" s="8" t="s">
        <v>2</v>
      </c>
      <c r="F5" s="8" t="s">
        <v>3</v>
      </c>
    </row>
    <row r="6" spans="1:6" x14ac:dyDescent="0.25">
      <c r="A6" s="7" t="s">
        <v>4</v>
      </c>
      <c r="B6" s="27" t="s">
        <v>5</v>
      </c>
      <c r="C6" s="27"/>
      <c r="D6" s="8" t="s">
        <v>6</v>
      </c>
      <c r="E6" s="8" t="s">
        <v>7</v>
      </c>
      <c r="F6" s="8" t="s">
        <v>8</v>
      </c>
    </row>
    <row r="7" spans="1:6" x14ac:dyDescent="0.25">
      <c r="A7" s="9"/>
      <c r="B7" s="25" t="s">
        <v>9</v>
      </c>
      <c r="C7" s="25"/>
      <c r="D7" s="10"/>
      <c r="E7" s="10"/>
      <c r="F7" s="10"/>
    </row>
    <row r="8" spans="1:6" x14ac:dyDescent="0.25">
      <c r="A8" s="9" t="s">
        <v>10</v>
      </c>
      <c r="B8" s="17" t="s">
        <v>14</v>
      </c>
      <c r="C8" s="18" t="s">
        <v>15</v>
      </c>
      <c r="D8" s="19">
        <v>607733</v>
      </c>
      <c r="E8" s="19">
        <v>0</v>
      </c>
      <c r="F8" s="19">
        <v>482143</v>
      </c>
    </row>
    <row r="9" spans="1:6" x14ac:dyDescent="0.25">
      <c r="A9" s="9" t="s">
        <v>13</v>
      </c>
      <c r="B9" s="17" t="s">
        <v>17</v>
      </c>
      <c r="C9" s="18" t="s">
        <v>18</v>
      </c>
      <c r="D9" s="19">
        <v>0</v>
      </c>
      <c r="E9" s="19">
        <v>0</v>
      </c>
      <c r="F9" s="19">
        <v>1797637</v>
      </c>
    </row>
    <row r="10" spans="1:6" x14ac:dyDescent="0.25">
      <c r="A10" s="9" t="s">
        <v>16</v>
      </c>
      <c r="B10" s="20" t="s">
        <v>20</v>
      </c>
      <c r="C10" s="21" t="s">
        <v>21</v>
      </c>
      <c r="D10" s="22">
        <f>SUM(D8:D9)</f>
        <v>607733</v>
      </c>
      <c r="E10" s="22">
        <f>SUM(E8:E9)</f>
        <v>0</v>
      </c>
      <c r="F10" s="22">
        <f>SUM(F8:F9)</f>
        <v>2279780</v>
      </c>
    </row>
    <row r="11" spans="1:6" x14ac:dyDescent="0.25">
      <c r="A11" s="9" t="s">
        <v>19</v>
      </c>
      <c r="B11" s="20" t="s">
        <v>36</v>
      </c>
      <c r="C11" s="21" t="s">
        <v>37</v>
      </c>
      <c r="D11" s="22">
        <f>SUM(D10)</f>
        <v>607733</v>
      </c>
      <c r="E11" s="22">
        <f>SUM(E10)</f>
        <v>0</v>
      </c>
      <c r="F11" s="22">
        <f>SUM(F10)</f>
        <v>2279780</v>
      </c>
    </row>
    <row r="12" spans="1:6" x14ac:dyDescent="0.25">
      <c r="A12" s="9" t="s">
        <v>22</v>
      </c>
      <c r="B12" s="17" t="s">
        <v>39</v>
      </c>
      <c r="C12" s="18" t="s">
        <v>40</v>
      </c>
      <c r="D12" s="19">
        <v>387375</v>
      </c>
      <c r="E12" s="19">
        <v>0</v>
      </c>
      <c r="F12" s="19">
        <v>435526</v>
      </c>
    </row>
    <row r="13" spans="1:6" x14ac:dyDescent="0.25">
      <c r="A13" s="9" t="s">
        <v>25</v>
      </c>
      <c r="B13" s="20" t="s">
        <v>42</v>
      </c>
      <c r="C13" s="21" t="s">
        <v>43</v>
      </c>
      <c r="D13" s="22">
        <f>SUM(D12)</f>
        <v>387375</v>
      </c>
      <c r="E13" s="22">
        <f t="shared" ref="E13:E14" si="0">SUM(E12)</f>
        <v>0</v>
      </c>
      <c r="F13" s="22">
        <f>SUM(F12)</f>
        <v>435526</v>
      </c>
    </row>
    <row r="14" spans="1:6" x14ac:dyDescent="0.25">
      <c r="A14" s="9" t="s">
        <v>26</v>
      </c>
      <c r="B14" s="20" t="s">
        <v>45</v>
      </c>
      <c r="C14" s="21" t="s">
        <v>46</v>
      </c>
      <c r="D14" s="22">
        <f>SUM(D13)</f>
        <v>387375</v>
      </c>
      <c r="E14" s="22">
        <f t="shared" si="0"/>
        <v>0</v>
      </c>
      <c r="F14" s="22">
        <f>SUM(F13)</f>
        <v>435526</v>
      </c>
    </row>
    <row r="15" spans="1:6" x14ac:dyDescent="0.25">
      <c r="A15" s="9" t="s">
        <v>29</v>
      </c>
      <c r="B15" s="17" t="s">
        <v>48</v>
      </c>
      <c r="C15" s="18" t="s">
        <v>49</v>
      </c>
      <c r="D15" s="19">
        <v>137890</v>
      </c>
      <c r="E15" s="19">
        <v>0</v>
      </c>
      <c r="F15" s="19">
        <v>104810</v>
      </c>
    </row>
    <row r="16" spans="1:6" x14ac:dyDescent="0.25">
      <c r="A16" s="9" t="s">
        <v>32</v>
      </c>
      <c r="B16" s="20" t="s">
        <v>51</v>
      </c>
      <c r="C16" s="21" t="s">
        <v>52</v>
      </c>
      <c r="D16" s="22">
        <f>SUM(D15)</f>
        <v>137890</v>
      </c>
      <c r="E16" s="22">
        <v>0</v>
      </c>
      <c r="F16" s="22">
        <f>SUM(F15)</f>
        <v>104810</v>
      </c>
    </row>
    <row r="17" spans="1:6" x14ac:dyDescent="0.25">
      <c r="A17" s="9" t="s">
        <v>33</v>
      </c>
      <c r="B17" s="17" t="s">
        <v>54</v>
      </c>
      <c r="C17" s="18" t="s">
        <v>55</v>
      </c>
      <c r="D17" s="19">
        <v>229326</v>
      </c>
      <c r="E17" s="19">
        <v>0</v>
      </c>
      <c r="F17" s="19">
        <v>340067</v>
      </c>
    </row>
    <row r="18" spans="1:6" x14ac:dyDescent="0.25">
      <c r="A18" s="9" t="s">
        <v>34</v>
      </c>
      <c r="B18" s="20" t="s">
        <v>57</v>
      </c>
      <c r="C18" s="21" t="s">
        <v>58</v>
      </c>
      <c r="D18" s="22">
        <f>SUM(D17:D17)</f>
        <v>229326</v>
      </c>
      <c r="E18" s="22">
        <f>SUM(E17:E17)</f>
        <v>0</v>
      </c>
      <c r="F18" s="22">
        <f>SUM(F17:F17)</f>
        <v>340067</v>
      </c>
    </row>
    <row r="19" spans="1:6" x14ac:dyDescent="0.25">
      <c r="A19" s="9" t="s">
        <v>35</v>
      </c>
      <c r="B19" s="20" t="s">
        <v>60</v>
      </c>
      <c r="C19" s="21" t="s">
        <v>61</v>
      </c>
      <c r="D19" s="22">
        <f>SUM(D16,D18)</f>
        <v>367216</v>
      </c>
      <c r="E19" s="22">
        <f>SUM(E18)</f>
        <v>0</v>
      </c>
      <c r="F19" s="22">
        <f>SUM(F16,F18)</f>
        <v>444877</v>
      </c>
    </row>
    <row r="20" spans="1:6" x14ac:dyDescent="0.25">
      <c r="A20" s="9" t="s">
        <v>38</v>
      </c>
      <c r="B20" s="17" t="s">
        <v>75</v>
      </c>
      <c r="C20" s="18" t="s">
        <v>76</v>
      </c>
      <c r="D20" s="19">
        <v>33200</v>
      </c>
      <c r="E20" s="19">
        <v>0</v>
      </c>
      <c r="F20" s="19">
        <v>586527</v>
      </c>
    </row>
    <row r="21" spans="1:6" x14ac:dyDescent="0.25">
      <c r="A21" s="9" t="s">
        <v>41</v>
      </c>
      <c r="B21" s="17" t="s">
        <v>78</v>
      </c>
      <c r="C21" s="18" t="s">
        <v>79</v>
      </c>
      <c r="D21" s="19">
        <v>898</v>
      </c>
      <c r="E21" s="19">
        <v>0</v>
      </c>
      <c r="F21" s="19">
        <v>179263</v>
      </c>
    </row>
    <row r="22" spans="1:6" x14ac:dyDescent="0.25">
      <c r="A22" s="9" t="s">
        <v>44</v>
      </c>
      <c r="B22" s="17" t="s">
        <v>82</v>
      </c>
      <c r="C22" s="18" t="s">
        <v>83</v>
      </c>
      <c r="D22" s="19">
        <v>25323</v>
      </c>
      <c r="E22" s="19">
        <v>0</v>
      </c>
      <c r="F22" s="19">
        <v>282568</v>
      </c>
    </row>
    <row r="23" spans="1:6" x14ac:dyDescent="0.25">
      <c r="A23" s="9" t="s">
        <v>47</v>
      </c>
      <c r="B23" s="17" t="s">
        <v>85</v>
      </c>
      <c r="C23" s="18" t="s">
        <v>86</v>
      </c>
      <c r="D23" s="19">
        <v>7079</v>
      </c>
      <c r="E23" s="19">
        <v>0</v>
      </c>
      <c r="F23" s="19">
        <v>124696</v>
      </c>
    </row>
    <row r="24" spans="1:6" x14ac:dyDescent="0.25">
      <c r="A24" s="9" t="s">
        <v>50</v>
      </c>
      <c r="B24" s="20" t="s">
        <v>91</v>
      </c>
      <c r="C24" s="21" t="s">
        <v>92</v>
      </c>
      <c r="D24" s="22">
        <f>SUM(D20)</f>
        <v>33200</v>
      </c>
      <c r="E24" s="22">
        <f>SUM(E20)</f>
        <v>0</v>
      </c>
      <c r="F24" s="22">
        <f>SUM(F20)</f>
        <v>586527</v>
      </c>
    </row>
    <row r="25" spans="1:6" ht="15" customHeight="1" x14ac:dyDescent="0.25">
      <c r="A25" s="9" t="s">
        <v>53</v>
      </c>
      <c r="B25" s="17" t="s">
        <v>94</v>
      </c>
      <c r="C25" s="23" t="s">
        <v>95</v>
      </c>
      <c r="D25" s="19">
        <v>17465</v>
      </c>
      <c r="E25" s="19">
        <v>0</v>
      </c>
      <c r="F25" s="19">
        <v>360000</v>
      </c>
    </row>
    <row r="26" spans="1:6" ht="15" customHeight="1" x14ac:dyDescent="0.25">
      <c r="A26" s="9" t="s">
        <v>56</v>
      </c>
      <c r="B26" s="17" t="s">
        <v>100</v>
      </c>
      <c r="C26" s="23" t="s">
        <v>101</v>
      </c>
      <c r="D26" s="19">
        <v>17465</v>
      </c>
      <c r="E26" s="19">
        <v>0</v>
      </c>
      <c r="F26" s="19">
        <v>360000</v>
      </c>
    </row>
    <row r="27" spans="1:6" ht="15" customHeight="1" x14ac:dyDescent="0.25">
      <c r="A27" s="9" t="s">
        <v>59</v>
      </c>
      <c r="B27" s="20" t="s">
        <v>108</v>
      </c>
      <c r="C27" s="24" t="s">
        <v>109</v>
      </c>
      <c r="D27" s="22">
        <f>SUM(D25)</f>
        <v>17465</v>
      </c>
      <c r="E27" s="22">
        <f>SUM(E25)</f>
        <v>0</v>
      </c>
      <c r="F27" s="22">
        <f>SUM(F25)</f>
        <v>360000</v>
      </c>
    </row>
    <row r="28" spans="1:6" ht="15" customHeight="1" x14ac:dyDescent="0.25">
      <c r="A28" s="9" t="s">
        <v>62</v>
      </c>
      <c r="B28" s="20" t="s">
        <v>111</v>
      </c>
      <c r="C28" s="24" t="s">
        <v>112</v>
      </c>
      <c r="D28" s="22">
        <f>SUM(D24,D27)</f>
        <v>50665</v>
      </c>
      <c r="E28" s="22">
        <f>SUM(E24,E27)</f>
        <v>0</v>
      </c>
      <c r="F28" s="22">
        <f>SUM(F24,F27)</f>
        <v>946527</v>
      </c>
    </row>
    <row r="29" spans="1:6" ht="15" customHeight="1" x14ac:dyDescent="0.25">
      <c r="A29" s="9" t="s">
        <v>65</v>
      </c>
      <c r="B29" s="17" t="s">
        <v>114</v>
      </c>
      <c r="C29" s="23" t="s">
        <v>115</v>
      </c>
      <c r="D29" s="19">
        <v>594839</v>
      </c>
      <c r="E29" s="19">
        <v>0</v>
      </c>
      <c r="F29" s="19">
        <v>2241046</v>
      </c>
    </row>
    <row r="30" spans="1:6" ht="15" customHeight="1" x14ac:dyDescent="0.25">
      <c r="A30" s="9" t="s">
        <v>68</v>
      </c>
      <c r="B30" s="17" t="s">
        <v>247</v>
      </c>
      <c r="C30" s="23" t="s">
        <v>248</v>
      </c>
      <c r="D30" s="19">
        <v>0</v>
      </c>
      <c r="E30" s="19"/>
      <c r="F30" s="19">
        <v>796065</v>
      </c>
    </row>
    <row r="31" spans="1:6" ht="15" customHeight="1" x14ac:dyDescent="0.25">
      <c r="A31" s="9" t="s">
        <v>71</v>
      </c>
      <c r="B31" s="20" t="s">
        <v>117</v>
      </c>
      <c r="C31" s="24" t="s">
        <v>118</v>
      </c>
      <c r="D31" s="22">
        <f>SUM(D29)</f>
        <v>594839</v>
      </c>
      <c r="E31" s="22">
        <v>0</v>
      </c>
      <c r="F31" s="22">
        <f>SUM(F29:F30)</f>
        <v>3037111</v>
      </c>
    </row>
    <row r="32" spans="1:6" ht="15" customHeight="1" x14ac:dyDescent="0.25">
      <c r="A32" s="9" t="s">
        <v>74</v>
      </c>
      <c r="B32" s="17" t="s">
        <v>120</v>
      </c>
      <c r="C32" s="23" t="s">
        <v>121</v>
      </c>
      <c r="D32" s="19">
        <v>-274658</v>
      </c>
      <c r="E32" s="19">
        <v>0</v>
      </c>
      <c r="F32" s="19">
        <v>-2214458</v>
      </c>
    </row>
    <row r="33" spans="1:6" ht="15" customHeight="1" x14ac:dyDescent="0.25">
      <c r="A33" s="9" t="s">
        <v>77</v>
      </c>
      <c r="B33" s="20" t="s">
        <v>123</v>
      </c>
      <c r="C33" s="24" t="s">
        <v>124</v>
      </c>
      <c r="D33" s="22">
        <f>SUM(D32)</f>
        <v>-274658</v>
      </c>
      <c r="E33" s="22">
        <f>SUM(E32)</f>
        <v>0</v>
      </c>
      <c r="F33" s="22">
        <f>SUM(F32)</f>
        <v>-2214458</v>
      </c>
    </row>
    <row r="34" spans="1:6" ht="15" customHeight="1" x14ac:dyDescent="0.25">
      <c r="A34" s="9" t="s">
        <v>80</v>
      </c>
      <c r="B34" s="17" t="s">
        <v>208</v>
      </c>
      <c r="C34" s="23" t="s">
        <v>209</v>
      </c>
      <c r="D34" s="19">
        <v>0</v>
      </c>
      <c r="E34" s="19">
        <v>0</v>
      </c>
      <c r="F34" s="19">
        <v>0</v>
      </c>
    </row>
    <row r="35" spans="1:6" ht="15" customHeight="1" x14ac:dyDescent="0.25">
      <c r="A35" s="9" t="s">
        <v>81</v>
      </c>
      <c r="B35" s="20" t="s">
        <v>210</v>
      </c>
      <c r="C35" s="24" t="s">
        <v>211</v>
      </c>
      <c r="D35" s="22">
        <f>SUM(D34)</f>
        <v>0</v>
      </c>
      <c r="E35" s="22">
        <f>SUM(E34)</f>
        <v>0</v>
      </c>
      <c r="F35" s="22">
        <f>SUM(F34)</f>
        <v>0</v>
      </c>
    </row>
    <row r="36" spans="1:6" ht="15" customHeight="1" x14ac:dyDescent="0.25">
      <c r="A36" s="9" t="s">
        <v>84</v>
      </c>
      <c r="B36" s="20" t="s">
        <v>126</v>
      </c>
      <c r="C36" s="24" t="s">
        <v>127</v>
      </c>
      <c r="D36" s="22">
        <f>SUM(D31+D33+D35)</f>
        <v>320181</v>
      </c>
      <c r="E36" s="22">
        <f>SUM(E31+E33+E35)</f>
        <v>0</v>
      </c>
      <c r="F36" s="22">
        <f>SUM(F31+F33+F35)</f>
        <v>822653</v>
      </c>
    </row>
    <row r="37" spans="1:6" ht="15" customHeight="1" x14ac:dyDescent="0.25">
      <c r="A37" s="9" t="s">
        <v>87</v>
      </c>
      <c r="B37" s="25" t="s">
        <v>129</v>
      </c>
      <c r="C37" s="25"/>
      <c r="D37" s="22">
        <f>SUM(D11+D14+D19+D28+D36)</f>
        <v>1733170</v>
      </c>
      <c r="E37" s="22">
        <f>SUM(E11+E14+E19,E28+E36)</f>
        <v>0</v>
      </c>
      <c r="F37" s="22">
        <f>SUM(F11+F14+F19+F28+F36)</f>
        <v>4929363</v>
      </c>
    </row>
    <row r="38" spans="1:6" ht="15" customHeight="1" x14ac:dyDescent="0.25">
      <c r="A38" s="9"/>
      <c r="B38" s="25" t="s">
        <v>130</v>
      </c>
      <c r="C38" s="25"/>
      <c r="D38" s="19">
        <v>0</v>
      </c>
      <c r="E38" s="19"/>
      <c r="F38" s="19">
        <v>0</v>
      </c>
    </row>
    <row r="39" spans="1:6" ht="15" customHeight="1" x14ac:dyDescent="0.25">
      <c r="A39" s="9" t="s">
        <v>90</v>
      </c>
      <c r="B39" s="17" t="s">
        <v>217</v>
      </c>
      <c r="C39" s="23" t="s">
        <v>218</v>
      </c>
      <c r="D39" s="19">
        <v>23555</v>
      </c>
      <c r="E39" s="19">
        <v>0</v>
      </c>
      <c r="F39" s="19">
        <v>23555</v>
      </c>
    </row>
    <row r="40" spans="1:6" ht="15" customHeight="1" x14ac:dyDescent="0.25">
      <c r="A40" s="9" t="s">
        <v>93</v>
      </c>
      <c r="B40" s="17" t="s">
        <v>135</v>
      </c>
      <c r="C40" s="23" t="s">
        <v>136</v>
      </c>
      <c r="D40" s="19">
        <v>-59998</v>
      </c>
      <c r="E40" s="19">
        <v>0</v>
      </c>
      <c r="F40" s="19">
        <v>-157831</v>
      </c>
    </row>
    <row r="41" spans="1:6" ht="15" customHeight="1" x14ac:dyDescent="0.25">
      <c r="A41" s="9" t="s">
        <v>96</v>
      </c>
      <c r="B41" s="17" t="s">
        <v>138</v>
      </c>
      <c r="C41" s="23" t="s">
        <v>139</v>
      </c>
      <c r="D41" s="19">
        <v>-97833</v>
      </c>
      <c r="E41" s="19">
        <v>0</v>
      </c>
      <c r="F41" s="19">
        <v>2560345</v>
      </c>
    </row>
    <row r="42" spans="1:6" ht="15" customHeight="1" x14ac:dyDescent="0.25">
      <c r="A42" s="9" t="s">
        <v>99</v>
      </c>
      <c r="B42" s="20" t="s">
        <v>141</v>
      </c>
      <c r="C42" s="24" t="s">
        <v>142</v>
      </c>
      <c r="D42" s="22">
        <f>SUM(D39:D39,D40:D41)</f>
        <v>-134276</v>
      </c>
      <c r="E42" s="22">
        <f>SUM(E38:E41)</f>
        <v>0</v>
      </c>
      <c r="F42" s="22">
        <f>SUM(F39:F39,F40:F41)</f>
        <v>2426069</v>
      </c>
    </row>
    <row r="43" spans="1:6" ht="15" customHeight="1" x14ac:dyDescent="0.25">
      <c r="A43" s="9" t="s">
        <v>102</v>
      </c>
      <c r="B43" s="17" t="s">
        <v>144</v>
      </c>
      <c r="C43" s="23" t="s">
        <v>145</v>
      </c>
      <c r="D43" s="19">
        <v>0</v>
      </c>
      <c r="E43" s="19">
        <v>0</v>
      </c>
      <c r="F43" s="19">
        <v>446423</v>
      </c>
    </row>
    <row r="44" spans="1:6" ht="15" customHeight="1" x14ac:dyDescent="0.25">
      <c r="A44" s="9" t="s">
        <v>105</v>
      </c>
      <c r="B44" s="20" t="s">
        <v>151</v>
      </c>
      <c r="C44" s="24" t="s">
        <v>152</v>
      </c>
      <c r="D44" s="22">
        <f>SUM(D43:D43)</f>
        <v>0</v>
      </c>
      <c r="E44" s="22">
        <f>SUM(E43)</f>
        <v>0</v>
      </c>
      <c r="F44" s="22">
        <f>SUM(F43:F43)</f>
        <v>446423</v>
      </c>
    </row>
    <row r="45" spans="1:6" ht="15" customHeight="1" x14ac:dyDescent="0.25">
      <c r="A45" s="9" t="s">
        <v>107</v>
      </c>
      <c r="B45" s="17" t="s">
        <v>154</v>
      </c>
      <c r="C45" s="23" t="s">
        <v>155</v>
      </c>
      <c r="D45" s="19">
        <v>0</v>
      </c>
      <c r="E45" s="19">
        <v>0</v>
      </c>
      <c r="F45" s="19">
        <v>32366</v>
      </c>
    </row>
    <row r="46" spans="1:6" ht="15" customHeight="1" x14ac:dyDescent="0.25">
      <c r="A46" s="9" t="s">
        <v>110</v>
      </c>
      <c r="B46" s="20" t="s">
        <v>163</v>
      </c>
      <c r="C46" s="24" t="s">
        <v>164</v>
      </c>
      <c r="D46" s="22">
        <f>SUM(D45:D45)</f>
        <v>0</v>
      </c>
      <c r="E46" s="22">
        <f>SUM(E45)</f>
        <v>0</v>
      </c>
      <c r="F46" s="22">
        <f>SUM(F45:F45)</f>
        <v>32366</v>
      </c>
    </row>
    <row r="47" spans="1:6" ht="15" customHeight="1" x14ac:dyDescent="0.25">
      <c r="A47" s="9" t="s">
        <v>113</v>
      </c>
      <c r="B47" s="17" t="s">
        <v>166</v>
      </c>
      <c r="C47" s="23" t="s">
        <v>167</v>
      </c>
      <c r="D47" s="19">
        <v>374</v>
      </c>
      <c r="E47" s="19">
        <v>0</v>
      </c>
      <c r="F47" s="19">
        <v>374</v>
      </c>
    </row>
    <row r="48" spans="1:6" ht="15" customHeight="1" x14ac:dyDescent="0.25">
      <c r="A48" s="9" t="s">
        <v>116</v>
      </c>
      <c r="B48" s="20" t="s">
        <v>172</v>
      </c>
      <c r="C48" s="24" t="s">
        <v>173</v>
      </c>
      <c r="D48" s="22">
        <f>SUM(D47)</f>
        <v>374</v>
      </c>
      <c r="E48" s="22">
        <f>SUM(E47)</f>
        <v>0</v>
      </c>
      <c r="F48" s="22">
        <f>SUM(F47)</f>
        <v>374</v>
      </c>
    </row>
    <row r="49" spans="1:6" ht="15" customHeight="1" x14ac:dyDescent="0.25">
      <c r="A49" s="9" t="s">
        <v>119</v>
      </c>
      <c r="B49" s="20" t="s">
        <v>175</v>
      </c>
      <c r="C49" s="24" t="s">
        <v>176</v>
      </c>
      <c r="D49" s="22">
        <f>SUM(D46,D44,D48)</f>
        <v>374</v>
      </c>
      <c r="E49" s="22">
        <f>SUM(E46,E44,E48)</f>
        <v>0</v>
      </c>
      <c r="F49" s="22">
        <f>SUM(F46,F44,F48)</f>
        <v>479163</v>
      </c>
    </row>
    <row r="50" spans="1:6" ht="15" customHeight="1" x14ac:dyDescent="0.25">
      <c r="A50" s="9" t="s">
        <v>122</v>
      </c>
      <c r="B50" s="17" t="s">
        <v>179</v>
      </c>
      <c r="C50" s="23" t="s">
        <v>180</v>
      </c>
      <c r="D50" s="19">
        <v>1867172</v>
      </c>
      <c r="E50" s="19">
        <v>0</v>
      </c>
      <c r="F50" s="19">
        <v>2024131</v>
      </c>
    </row>
    <row r="51" spans="1:6" ht="15" customHeight="1" x14ac:dyDescent="0.25">
      <c r="A51" s="9" t="s">
        <v>125</v>
      </c>
      <c r="B51" s="20" t="s">
        <v>185</v>
      </c>
      <c r="C51" s="24" t="s">
        <v>186</v>
      </c>
      <c r="D51" s="22">
        <f>SUM(D50:D50)</f>
        <v>1867172</v>
      </c>
      <c r="E51" s="22">
        <f>SUM(E50:E50)</f>
        <v>0</v>
      </c>
      <c r="F51" s="22">
        <f>SUM(F50:F50)</f>
        <v>2024131</v>
      </c>
    </row>
    <row r="52" spans="1:6" ht="15" customHeight="1" x14ac:dyDescent="0.25">
      <c r="A52" s="9" t="s">
        <v>128</v>
      </c>
      <c r="B52" s="25" t="s">
        <v>188</v>
      </c>
      <c r="C52" s="25"/>
      <c r="D52" s="22">
        <f>SUM(D42,D49,D51)</f>
        <v>1733270</v>
      </c>
      <c r="E52" s="22">
        <f>SUM(E42,E49,E51)</f>
        <v>0</v>
      </c>
      <c r="F52" s="22">
        <f>SUM(F42,F49,F51)</f>
        <v>4929363</v>
      </c>
    </row>
    <row r="53" spans="1:6" x14ac:dyDescent="0.25">
      <c r="A53" s="5"/>
      <c r="B53" s="5"/>
      <c r="C53" s="5"/>
      <c r="D53" s="5"/>
      <c r="E53" s="5"/>
      <c r="F53" s="5"/>
    </row>
  </sheetData>
  <mergeCells count="7">
    <mergeCell ref="B52:C52"/>
    <mergeCell ref="A4:F4"/>
    <mergeCell ref="B5:C5"/>
    <mergeCell ref="B6:C6"/>
    <mergeCell ref="B7:C7"/>
    <mergeCell ref="B37:C37"/>
    <mergeCell ref="B38:C38"/>
  </mergeCells>
  <phoneticPr fontId="2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Összesen</vt:lpstr>
      <vt:lpstr>Önkormányzat</vt:lpstr>
      <vt:lpstr>Tiszagyulaháza Óvoda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Krisztina</dc:creator>
  <cp:lastModifiedBy>Mészárosné Szincsák Mária</cp:lastModifiedBy>
  <cp:lastPrinted>2021-05-31T13:19:26Z</cp:lastPrinted>
  <dcterms:created xsi:type="dcterms:W3CDTF">2019-04-09T11:35:37Z</dcterms:created>
  <dcterms:modified xsi:type="dcterms:W3CDTF">2021-05-31T13:19:32Z</dcterms:modified>
</cp:coreProperties>
</file>