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tabRatio="601" firstSheet="3" activeTab="10"/>
  </bookViews>
  <sheets>
    <sheet name="rend1" sheetId="1" r:id="rId1"/>
    <sheet name="1 mellékl" sheetId="2" r:id="rId2"/>
    <sheet name="2mellékl" sheetId="3" r:id="rId3"/>
    <sheet name="3.mellékl" sheetId="4" r:id="rId4"/>
    <sheet name="4.mellékl" sheetId="5" r:id="rId5"/>
    <sheet name="5.mellékl" sheetId="6" r:id="rId6"/>
    <sheet name="6.mellékl." sheetId="7" r:id="rId7"/>
    <sheet name="7.mellékl" sheetId="8" r:id="rId8"/>
    <sheet name="8.mellékl" sheetId="9" r:id="rId9"/>
    <sheet name="9.mellékl" sheetId="10" r:id="rId10"/>
    <sheet name="10.mellékl" sheetId="11" r:id="rId11"/>
  </sheets>
  <definedNames/>
  <calcPr fullCalcOnLoad="1"/>
</workbook>
</file>

<file path=xl/sharedStrings.xml><?xml version="1.0" encoding="utf-8"?>
<sst xmlns="http://schemas.openxmlformats.org/spreadsheetml/2006/main" count="788" uniqueCount="312">
  <si>
    <t>megnevezése</t>
  </si>
  <si>
    <t>előirányzat</t>
  </si>
  <si>
    <t>Alaptevékenység bevételei</t>
  </si>
  <si>
    <t>Intézmények egyéb sajátos bevételei</t>
  </si>
  <si>
    <t>ÁFA bevételek visszatérülések</t>
  </si>
  <si>
    <t>Kamat bevételek</t>
  </si>
  <si>
    <t>Helyi adók</t>
  </si>
  <si>
    <t>Egyéb sajátos bevételek</t>
  </si>
  <si>
    <t>Tárgyi eszközök értékesítése</t>
  </si>
  <si>
    <t>Pénzügyi befektetések bevételei</t>
  </si>
  <si>
    <t>Felügyeleti szervtől kapott támogatás</t>
  </si>
  <si>
    <t>Müködési célú pénzeszköz átvétel államháztartáson kivülről</t>
  </si>
  <si>
    <t>Müködési célú pénzeszköz átvétel államháztartáson belülről</t>
  </si>
  <si>
    <t>Hitel felvétel</t>
  </si>
  <si>
    <t>Pénzforgalom nélküli bevételek</t>
  </si>
  <si>
    <t>Támogatások kiegészítések átvett pénzeszközök össz. 4</t>
  </si>
  <si>
    <t>Hitelek, pénzforgalom nélküli  bev.összesen 5</t>
  </si>
  <si>
    <t>Kötött felhasználású normatívák</t>
  </si>
  <si>
    <t>Helyi adók összesen</t>
  </si>
  <si>
    <t xml:space="preserve">      Személyi jövedelem adó</t>
  </si>
  <si>
    <t xml:space="preserve">      Gépjárműadó</t>
  </si>
  <si>
    <t>Átengedett központi adók összesen</t>
  </si>
  <si>
    <t>Átengedett központi adók</t>
  </si>
  <si>
    <t>Müködési célú pénzeszköz átvétel összesen</t>
  </si>
  <si>
    <t>Felhalmozási célú pénzeszköz átvétel összesen</t>
  </si>
  <si>
    <t>Önkormányzatok sajátos felhalmozási bevét.</t>
  </si>
  <si>
    <t>Bevételi forrás megnevezése</t>
  </si>
  <si>
    <t xml:space="preserve">Felhalmozási </t>
  </si>
  <si>
    <t>Költségvetési cím</t>
  </si>
  <si>
    <t>száma</t>
  </si>
  <si>
    <t>10.</t>
  </si>
  <si>
    <t>11.</t>
  </si>
  <si>
    <t>12.</t>
  </si>
  <si>
    <t>13.</t>
  </si>
  <si>
    <t>20.</t>
  </si>
  <si>
    <t>gazdálkodási jogköre</t>
  </si>
  <si>
    <t>önállóan gazdálkodó</t>
  </si>
  <si>
    <t>részben önállóan gazdálkodó</t>
  </si>
  <si>
    <t>Önkormányzati Hivatal</t>
  </si>
  <si>
    <t>Körjegyzőségi Hivatal</t>
  </si>
  <si>
    <t>Cím</t>
  </si>
  <si>
    <t>neve</t>
  </si>
  <si>
    <t>Összes bevétel</t>
  </si>
  <si>
    <t>Kiadási előirányzat megnevezése</t>
  </si>
  <si>
    <t>Rendszeres személyi juttatások</t>
  </si>
  <si>
    <t>Nem rendszeres személyi juttatások</t>
  </si>
  <si>
    <t>Külső személyi juttatások</t>
  </si>
  <si>
    <t>Személyi juttatások összesen</t>
  </si>
  <si>
    <t>Társadalom biztosítási járulék</t>
  </si>
  <si>
    <t>Munkaadói Járulék</t>
  </si>
  <si>
    <t>Egészségügyi hozzájárulás</t>
  </si>
  <si>
    <t>Táppénz hozzájárulás</t>
  </si>
  <si>
    <t>Munkaadókat terhelő járulékok össz.</t>
  </si>
  <si>
    <t>Készlet beszerzések</t>
  </si>
  <si>
    <t>Szolgáltatások</t>
  </si>
  <si>
    <t>ÁFA kiadás</t>
  </si>
  <si>
    <t>Kiküldetés,reprezentció</t>
  </si>
  <si>
    <t>Egyéb dologi kiadások</t>
  </si>
  <si>
    <t>Dologi kiadások összesen</t>
  </si>
  <si>
    <t>Különféle költségvetési befizetések</t>
  </si>
  <si>
    <t>Adók,dijak,befizetések</t>
  </si>
  <si>
    <t>Kamatkiadások</t>
  </si>
  <si>
    <t>Egyéb folyó kiadások</t>
  </si>
  <si>
    <t>Felügyelet alá tartozó költségvetési szervnek folyósított támogatás</t>
  </si>
  <si>
    <t>Müködési célra átadott pénzeszköz államháztartáson kivülre</t>
  </si>
  <si>
    <t>Müködési célra átadott pénzeszköz államháztartáson belülre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</si>
  <si>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</si>
  <si>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</si>
  <si>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</si>
  <si>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</si>
  <si>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</si>
  <si>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</si>
  <si>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Beruházási kiadások ÁFA</t>
  </si>
  <si>
    <t>Beruházási kiadások összesen</t>
  </si>
  <si>
    <t>Hitelek kiadásai</t>
  </si>
  <si>
    <t>Pénzforgalom nélküli kiadások</t>
  </si>
  <si>
    <t>I.-VII. pontba nem tart. kiadások össz.</t>
  </si>
  <si>
    <t>Kiadások összesen</t>
  </si>
  <si>
    <t>Összes kiadás</t>
  </si>
  <si>
    <t xml:space="preserve">Személyi juttatások </t>
  </si>
  <si>
    <t xml:space="preserve">Munkaadókat terhelő járulékok </t>
  </si>
  <si>
    <t>Dologi jellegü kiadások</t>
  </si>
  <si>
    <t>létszámkeret</t>
  </si>
  <si>
    <t>Önkormányzat összesen</t>
  </si>
  <si>
    <t xml:space="preserve">száma </t>
  </si>
  <si>
    <t>14.</t>
  </si>
  <si>
    <t>15.</t>
  </si>
  <si>
    <t>16.</t>
  </si>
  <si>
    <t>Összesen</t>
  </si>
  <si>
    <t>Müködési</t>
  </si>
  <si>
    <t>Önkormányzati hiv.</t>
  </si>
  <si>
    <t>Körjegyzőségi hiv.</t>
  </si>
  <si>
    <t xml:space="preserve"> összesen</t>
  </si>
  <si>
    <t>Müködési célú pénzeszköz átadás össz.</t>
  </si>
  <si>
    <t>Felhalmozási célú pénzeszköz átadás össz.</t>
  </si>
  <si>
    <t>Felújítás összesen</t>
  </si>
  <si>
    <t xml:space="preserve"> megnevezése</t>
  </si>
  <si>
    <t>Felújítási cél</t>
  </si>
  <si>
    <t>Lakáshoz jutás támogatása</t>
  </si>
  <si>
    <t>Felhalmozási kiadások összesen</t>
  </si>
  <si>
    <t>Felhalmozási és tőke jellegű bevételek</t>
  </si>
  <si>
    <t>Magánszemélyek kommunális adója</t>
  </si>
  <si>
    <t>Felhalmozási célú pénzeszköz átadás államháztartáson kivülre</t>
  </si>
  <si>
    <t>Felhalmozási célú pénzeszköz átadás államháztartáson belülre</t>
  </si>
  <si>
    <t xml:space="preserve"> ebből önkormányzaton belüli finanszírozás</t>
  </si>
  <si>
    <t>Település üzemeltetés</t>
  </si>
  <si>
    <t>Önkormányzat elszámolásai és egyéb feladatok</t>
  </si>
  <si>
    <t xml:space="preserve">Normatív állami támogatás </t>
  </si>
  <si>
    <t>Tel.üzemelt.fel.</t>
  </si>
  <si>
    <t>Int.étkeztetés.</t>
  </si>
  <si>
    <t>Önk.elsz.egyéb fel.</t>
  </si>
  <si>
    <t>Település üzemeltet.</t>
  </si>
  <si>
    <t>Intézményi étkez.</t>
  </si>
  <si>
    <t>Önk.elsz.egyéb felad.</t>
  </si>
  <si>
    <t>Körjegyzőség</t>
  </si>
  <si>
    <t>Önkorm összesen</t>
  </si>
  <si>
    <t>Felhalmozási kiadások</t>
  </si>
  <si>
    <t>Összesenből intézmény finanszírozás</t>
  </si>
  <si>
    <t>Előirányzatok és teljesítés</t>
  </si>
  <si>
    <t xml:space="preserve">Összesen </t>
  </si>
  <si>
    <t>Eredeti</t>
  </si>
  <si>
    <t xml:space="preserve">Módosított </t>
  </si>
  <si>
    <t>Teljesítés %</t>
  </si>
  <si>
    <t>Vállalkozók kommunális adója</t>
  </si>
  <si>
    <t>Pótlékok birságok</t>
  </si>
  <si>
    <t xml:space="preserve">Bevételek összesen </t>
  </si>
  <si>
    <t xml:space="preserve">Működési </t>
  </si>
  <si>
    <t>Intézmények müködési  bevételei össz.</t>
  </si>
  <si>
    <t>Önkormányz. sajátos müköd. bevét. össz.</t>
  </si>
  <si>
    <t xml:space="preserve">Felhalmozási és tőke jellegű bevételek összesen </t>
  </si>
  <si>
    <t>Módosított</t>
  </si>
  <si>
    <t>teljesítés %</t>
  </si>
  <si>
    <t xml:space="preserve">Intézmények müködési  bevételei </t>
  </si>
  <si>
    <t xml:space="preserve">Önkormányz. sajátos müköd. bevét. </t>
  </si>
  <si>
    <t xml:space="preserve">Felhalmozási és tőke jellegű bevételek  </t>
  </si>
  <si>
    <t xml:space="preserve">Támogatások kiegészítések átvett pénzeszközök . </t>
  </si>
  <si>
    <t>Hitelek, pénzforgalom nélküli, függö bev.</t>
  </si>
  <si>
    <t xml:space="preserve">Önkormányz. sajátos müköd. bevét.  </t>
  </si>
  <si>
    <t xml:space="preserve">Felhalmozási és tőke jellegű bevételek </t>
  </si>
  <si>
    <t xml:space="preserve">Támogatások kiegészítések átvett pénzeszközök </t>
  </si>
  <si>
    <t>Intézmények müködési  bevét.</t>
  </si>
  <si>
    <t xml:space="preserve">Hitelek, pénzforgalom nélküli, függö bev. </t>
  </si>
  <si>
    <t>Önkormányz. sajátos müköd. bevét</t>
  </si>
  <si>
    <t>Önkormányz. sajátos müköd. bevét.</t>
  </si>
  <si>
    <t>Intézmények müködési  bevételei</t>
  </si>
  <si>
    <t>Támogatások kiegészítések átvett pénzeszközök</t>
  </si>
  <si>
    <t>Hitelek, pénzforgalom nélküli, függö bev</t>
  </si>
  <si>
    <t>Hitelek, pénzforgalom nélküli bev.</t>
  </si>
  <si>
    <t>Intézmények müködési  bevételei össz</t>
  </si>
  <si>
    <t>Önkormányz.sajátos müköd.bevét.össz</t>
  </si>
  <si>
    <t>Hitelek, pénzforgalom nélküli bev.össz</t>
  </si>
  <si>
    <t>Munkaadókat terhelő egyéb jár.</t>
  </si>
  <si>
    <t>teljesítés   %</t>
  </si>
  <si>
    <t>Előirányzat és teljesítés</t>
  </si>
  <si>
    <t xml:space="preserve">Müködési  </t>
  </si>
  <si>
    <t>felhalmozási cél megnevezése</t>
  </si>
  <si>
    <t>ÖNHIKI támogatás</t>
  </si>
  <si>
    <t>Étkeztetési feladatok</t>
  </si>
  <si>
    <t>Központi költségvetési támogatás összesen</t>
  </si>
  <si>
    <t>CÉDE támogatás</t>
  </si>
  <si>
    <t>Központosított előirányzatok</t>
  </si>
  <si>
    <t>Részesedések értékesítése</t>
  </si>
  <si>
    <t>Előző évi központi költségvetési kiegészítések</t>
  </si>
  <si>
    <t>Támogatások kiegészítések átvett pénzeszközök össz.</t>
  </si>
  <si>
    <t xml:space="preserve">Hitelek, pénzforgalom nélküli bev. </t>
  </si>
  <si>
    <t>Felhalmozási célra átvett pénzeszk.államházt. belülről</t>
  </si>
  <si>
    <t>Felhalmozási célra átvett pénzeszk.államházt.kivülről</t>
  </si>
  <si>
    <t>Kiegyenlítő függő bevételek</t>
  </si>
  <si>
    <t>Kiegyenlítő függő kiadások</t>
  </si>
  <si>
    <t xml:space="preserve">      Termőföld bérbead. SZJA</t>
  </si>
  <si>
    <t>Hitelek,függő, és pénzforgalom nélküli kiadások</t>
  </si>
  <si>
    <t>Intézmény fenntartó társulás</t>
  </si>
  <si>
    <t>Oktatási intézmények fenntartása</t>
  </si>
  <si>
    <t>Egészségügy és szociálpolitikai feladatok</t>
  </si>
  <si>
    <t>Intézményfenntartó társulás</t>
  </si>
  <si>
    <t>Oktatási int. Fenntartása</t>
  </si>
  <si>
    <t>Egészségügy.szoc.pol fel.</t>
  </si>
  <si>
    <t>Oktatási intézm.fenntart.</t>
  </si>
  <si>
    <t>Egészségü.szoc.pol.fel.</t>
  </si>
  <si>
    <t>Müvelődési ház felújítás</t>
  </si>
  <si>
    <t>Kölcsönök visszatérülése</t>
  </si>
  <si>
    <t>teljesítés 09.30-ig</t>
  </si>
  <si>
    <t>Iparűzési adó</t>
  </si>
  <si>
    <t>LEKI  támogatás</t>
  </si>
  <si>
    <t>Működési célú kölcsön háztartásoknak</t>
  </si>
  <si>
    <t>Környezetvédelmi birság</t>
  </si>
  <si>
    <t>Iskola épület felújítása</t>
  </si>
  <si>
    <t>Kistérségnek járda építésra</t>
  </si>
  <si>
    <t>Eü. Foglalkoztatás és szoc pol</t>
  </si>
  <si>
    <t>Kistérségnek számítógépra</t>
  </si>
  <si>
    <t xml:space="preserve">teljesítés </t>
  </si>
  <si>
    <t>Hatósági jogkörhöz köthető bevételek</t>
  </si>
  <si>
    <t>Működés képtelen Ön.egyéb tám</t>
  </si>
  <si>
    <t>Egyéb Központi támogatás</t>
  </si>
  <si>
    <t>Játszótér</t>
  </si>
  <si>
    <t>Bevétel</t>
  </si>
  <si>
    <t>Kiadás</t>
  </si>
  <si>
    <t>Intézményi müködési bevétel</t>
  </si>
  <si>
    <t>Költségvetési címek müködési kiadásai</t>
  </si>
  <si>
    <t>Adó pótlék,birság</t>
  </si>
  <si>
    <t>SZJA bevétel</t>
  </si>
  <si>
    <t>Gépjárműadó</t>
  </si>
  <si>
    <t>Termőföld bérbeadásából származó jöv.adó</t>
  </si>
  <si>
    <t>Önkormányzat sajátos müködési bevételei ö.</t>
  </si>
  <si>
    <t>Intézményi étkeztetés</t>
  </si>
  <si>
    <t>Önkormányzatok elszámolásai és egyéb feladatok</t>
  </si>
  <si>
    <t>Normatív költségvetési támogatás</t>
  </si>
  <si>
    <t>Normatív módon elosztott kötött felhasználású tám.</t>
  </si>
  <si>
    <t>ÖNHIKI</t>
  </si>
  <si>
    <t>Egyéb központi támogatás</t>
  </si>
  <si>
    <t>Céljellegű decentralizált támogatás</t>
  </si>
  <si>
    <t>Központi forrásból származó bevételek össz.</t>
  </si>
  <si>
    <t xml:space="preserve">Előző évi kiegészítés </t>
  </si>
  <si>
    <t>Müködési célú pénzeszköz átvétel</t>
  </si>
  <si>
    <t>Kiegyenlítő, függő és átfutó bevételek</t>
  </si>
  <si>
    <t>Önkormányzat müködési bevétele összesen</t>
  </si>
  <si>
    <t>Önkormányzat müködési kiadása összesen</t>
  </si>
  <si>
    <t>Kiadási többlet</t>
  </si>
  <si>
    <t>Bevételi többlet</t>
  </si>
  <si>
    <t>összege</t>
  </si>
  <si>
    <t>Működés képtelen önk.egyéb támogatása</t>
  </si>
  <si>
    <t>Egészségügy,Foglalkoztatás és szocpol. feladatok</t>
  </si>
  <si>
    <t>Függő, kiegyenlítő bevételek</t>
  </si>
  <si>
    <t>Saját bevételek</t>
  </si>
  <si>
    <t xml:space="preserve"> Tárgyi eszközök értékesítése</t>
  </si>
  <si>
    <t xml:space="preserve"> Önkormányzatok sajátos felhalmozási bevétele</t>
  </si>
  <si>
    <t xml:space="preserve"> Pénzügyi befektetések bevételei</t>
  </si>
  <si>
    <t xml:space="preserve"> ÁFA bevételek visszatérülések</t>
  </si>
  <si>
    <t>Saját bevételek összesen</t>
  </si>
  <si>
    <t>Önkormányzat sajátos mük.bevételei össz.</t>
  </si>
  <si>
    <t>Központi forrásból származó bev. összesen</t>
  </si>
  <si>
    <t>Felhalmozási célra átvett pénzeszközök</t>
  </si>
  <si>
    <t>Pénmaradvány igénybe vétel</t>
  </si>
  <si>
    <t>Önkormányzat felhalmozási bevételei összesen</t>
  </si>
  <si>
    <t>Önkormányzat felhalmozási kiadásai összesen</t>
  </si>
  <si>
    <t>bevételi többlet</t>
  </si>
  <si>
    <t>LEKI támogatás</t>
  </si>
  <si>
    <t>Művelődési Ház felújítás</t>
  </si>
  <si>
    <t>Iskola épület felújjítás</t>
  </si>
  <si>
    <t>Játszótér felszerelés( 2006 )</t>
  </si>
  <si>
    <t>Fejleszési hitel törlesztés</t>
  </si>
  <si>
    <t>Eszközök</t>
  </si>
  <si>
    <t>Források</t>
  </si>
  <si>
    <t>Vagyoni értékű jogok</t>
  </si>
  <si>
    <t>Szellemi termékek</t>
  </si>
  <si>
    <t>Egyéb immateriális javak</t>
  </si>
  <si>
    <t>Induló tőke</t>
  </si>
  <si>
    <t>Immateriális javak összesen</t>
  </si>
  <si>
    <t>Tőke változások</t>
  </si>
  <si>
    <t>Ingatlanok, kapcsolódó vagyoni értékű jogok</t>
  </si>
  <si>
    <t>Gépek berendzések felszerelések</t>
  </si>
  <si>
    <t>Beruházások</t>
  </si>
  <si>
    <t>Tárgyi eszközök összesen</t>
  </si>
  <si>
    <t>Befektetett pénzügyi eszközök</t>
  </si>
  <si>
    <t>Saját tőke összesen</t>
  </si>
  <si>
    <t>Üzemeltetésre átadott eszközök</t>
  </si>
  <si>
    <t>Befektetett eszközök összesen</t>
  </si>
  <si>
    <t>Költségvetési tartalék</t>
  </si>
  <si>
    <t xml:space="preserve">Készletek </t>
  </si>
  <si>
    <t>Kötelezettségek</t>
  </si>
  <si>
    <t>Követelések</t>
  </si>
  <si>
    <t xml:space="preserve"> - szállítói követelés</t>
  </si>
  <si>
    <t xml:space="preserve"> - vevők tartozása</t>
  </si>
  <si>
    <t xml:space="preserve"> - egyéb kötelezettség</t>
  </si>
  <si>
    <t xml:space="preserve"> - adósok</t>
  </si>
  <si>
    <t>Követelések összesen</t>
  </si>
  <si>
    <t>Kötelezettségek összesen</t>
  </si>
  <si>
    <t>Pénztárak</t>
  </si>
  <si>
    <t>Bankszámlák</t>
  </si>
  <si>
    <t>Pénzeszközök összesen</t>
  </si>
  <si>
    <t>Aktív pénzügyi elszámolások</t>
  </si>
  <si>
    <t xml:space="preserve">Passzív pénzügyi elszámolások </t>
  </si>
  <si>
    <t>Aktív függő elszámolások állománya</t>
  </si>
  <si>
    <t>Passzív függő elszámolások állománya</t>
  </si>
  <si>
    <t>Aktív átfutó elszámolások állománya</t>
  </si>
  <si>
    <t>Passzív átfutó elszámolások állománya</t>
  </si>
  <si>
    <t>Aktív kiegyenlítő elszámolások állománya</t>
  </si>
  <si>
    <t>Passzív kiegyenlítő elszámolások állománya</t>
  </si>
  <si>
    <t>Egyéb aktív pénzügyi elszámolások összesen</t>
  </si>
  <si>
    <t>Egyéb passzív pénzügyi elszámolások összesen</t>
  </si>
  <si>
    <t>Forgó eszközök összesen</t>
  </si>
  <si>
    <t>Eszközök összesen</t>
  </si>
  <si>
    <t>Források összesen</t>
  </si>
  <si>
    <t>2006.év</t>
  </si>
  <si>
    <t>2007.év</t>
  </si>
  <si>
    <t xml:space="preserve">    hosszú lejáratú kötelezettségek</t>
  </si>
  <si>
    <t xml:space="preserve">             Beruházási hitel állomány</t>
  </si>
  <si>
    <t xml:space="preserve">    rövid lejáratú köteéezettségek</t>
  </si>
  <si>
    <t xml:space="preserve"> - működési hitel állomány</t>
  </si>
  <si>
    <t>megnevezés</t>
  </si>
  <si>
    <t>Önkormányzati hivatal</t>
  </si>
  <si>
    <t>Körjegyzőségi hivatal</t>
  </si>
  <si>
    <t>tárgyidőszak</t>
  </si>
  <si>
    <t>elején</t>
  </si>
  <si>
    <t>végén</t>
  </si>
  <si>
    <t>Költségvetési bankszámlák egyenlege</t>
  </si>
  <si>
    <t>Pénztárak záró egyenlege</t>
  </si>
  <si>
    <t>Záró pénzkészlet</t>
  </si>
  <si>
    <t xml:space="preserve">Aktív függő kiegyenlítő és átfutó elszámolások     </t>
  </si>
  <si>
    <t xml:space="preserve">Passzív függő kiegyenlítő és átfutó elszámolások    </t>
  </si>
  <si>
    <t>Aktív és passziv elszámolások összesen</t>
  </si>
  <si>
    <t xml:space="preserve">Előző években képzett tartalékok maradványa          </t>
  </si>
  <si>
    <t>Tárgyévi helyesbített pénzmaradvány</t>
  </si>
  <si>
    <t xml:space="preserve">Intézményi befizetés többlet támogatás miatt      </t>
  </si>
  <si>
    <t xml:space="preserve">Költségvetési befizetés többlet támogatás miatt            </t>
  </si>
  <si>
    <t>Költségvetési kiutalás kiutalatlan intézményi támogatás miatt</t>
  </si>
  <si>
    <t xml:space="preserve">Költségvetési kiutalási igény kiutalatlan támogatás miatt   </t>
  </si>
  <si>
    <t>Módosított pénzmaradvány</t>
  </si>
  <si>
    <t>Pénzmaradványt terhelő kötelezettségek</t>
  </si>
  <si>
    <t>Szállítói követelés</t>
  </si>
  <si>
    <t>Pénzmaradványt terhelő kötelezettség összesen:</t>
  </si>
  <si>
    <t xml:space="preserve"> Szabad pénzmaradvány: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</si>
</sst>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2">
    <font>
      <sz val="10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0" xfId="15" applyNumberFormat="1" applyFont="1" applyAlignment="1">
      <alignment/>
    </xf>
    <xf numFmtId="10" fontId="2" fillId="0" borderId="0" xfId="0" applyNumberFormat="1" applyFont="1" applyBorder="1" applyAlignment="1">
      <alignment/>
    </xf>
    <xf numFmtId="10" fontId="2" fillId="0" borderId="0" xfId="15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3" xfId="15" applyNumberFormat="1" applyFont="1" applyBorder="1" applyAlignment="1">
      <alignment/>
    </xf>
    <xf numFmtId="10" fontId="3" fillId="0" borderId="3" xfId="15" applyNumberFormat="1" applyFont="1" applyBorder="1" applyAlignment="1">
      <alignment/>
    </xf>
    <xf numFmtId="10" fontId="1" fillId="0" borderId="3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0" fontId="2" fillId="0" borderId="8" xfId="0" applyFont="1" applyBorder="1" applyAlignment="1">
      <alignment wrapText="1"/>
    </xf>
    <xf numFmtId="10" fontId="2" fillId="0" borderId="1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10" fontId="1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3" fillId="0" borderId="5" xfId="0" applyFont="1" applyBorder="1" applyAlignment="1">
      <alignment wrapText="1"/>
    </xf>
    <xf numFmtId="164" fontId="3" fillId="0" borderId="5" xfId="15" applyNumberFormat="1" applyFont="1" applyBorder="1" applyAlignment="1">
      <alignment/>
    </xf>
    <xf numFmtId="10" fontId="3" fillId="0" borderId="5" xfId="15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3" fillId="0" borderId="1" xfId="15" applyNumberFormat="1" applyFont="1" applyBorder="1" applyAlignment="1">
      <alignment/>
    </xf>
    <xf numFmtId="0" fontId="2" fillId="0" borderId="5" xfId="0" applyFont="1" applyBorder="1" applyAlignment="1">
      <alignment wrapText="1"/>
    </xf>
    <xf numFmtId="10" fontId="2" fillId="0" borderId="5" xfId="0" applyNumberFormat="1" applyFont="1" applyBorder="1" applyAlignment="1">
      <alignment/>
    </xf>
    <xf numFmtId="10" fontId="2" fillId="0" borderId="5" xfId="15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wrapText="1"/>
    </xf>
    <xf numFmtId="164" fontId="2" fillId="0" borderId="7" xfId="15" applyNumberFormat="1" applyFont="1" applyBorder="1" applyAlignment="1">
      <alignment/>
    </xf>
    <xf numFmtId="10" fontId="2" fillId="0" borderId="7" xfId="15" applyNumberFormat="1" applyFont="1" applyBorder="1" applyAlignment="1">
      <alignment/>
    </xf>
    <xf numFmtId="10" fontId="2" fillId="0" borderId="1" xfId="15" applyNumberFormat="1" applyFont="1" applyBorder="1" applyAlignment="1">
      <alignment/>
    </xf>
    <xf numFmtId="10" fontId="2" fillId="0" borderId="8" xfId="15" applyNumberFormat="1" applyFont="1" applyBorder="1" applyAlignment="1">
      <alignment/>
    </xf>
    <xf numFmtId="0" fontId="3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164" fontId="2" fillId="0" borderId="6" xfId="15" applyNumberFormat="1" applyFont="1" applyBorder="1" applyAlignment="1">
      <alignment/>
    </xf>
    <xf numFmtId="10" fontId="2" fillId="0" borderId="6" xfId="15" applyNumberFormat="1" applyFont="1" applyBorder="1" applyAlignment="1">
      <alignment/>
    </xf>
    <xf numFmtId="0" fontId="1" fillId="0" borderId="8" xfId="0" applyFont="1" applyBorder="1" applyAlignment="1">
      <alignment wrapText="1"/>
    </xf>
    <xf numFmtId="164" fontId="1" fillId="0" borderId="8" xfId="15" applyNumberFormat="1" applyFont="1" applyBorder="1" applyAlignment="1">
      <alignment/>
    </xf>
    <xf numFmtId="10" fontId="1" fillId="0" borderId="8" xfId="15" applyNumberFormat="1" applyFont="1" applyBorder="1" applyAlignment="1">
      <alignment/>
    </xf>
    <xf numFmtId="0" fontId="3" fillId="0" borderId="3" xfId="0" applyFont="1" applyBorder="1" applyAlignment="1">
      <alignment/>
    </xf>
    <xf numFmtId="10" fontId="1" fillId="0" borderId="1" xfId="15" applyNumberFormat="1" applyFont="1" applyBorder="1" applyAlignment="1">
      <alignment/>
    </xf>
    <xf numFmtId="0" fontId="1" fillId="0" borderId="5" xfId="0" applyFont="1" applyBorder="1" applyAlignment="1">
      <alignment wrapText="1"/>
    </xf>
    <xf numFmtId="164" fontId="1" fillId="0" borderId="5" xfId="15" applyNumberFormat="1" applyFont="1" applyBorder="1" applyAlignment="1">
      <alignment/>
    </xf>
    <xf numFmtId="10" fontId="1" fillId="0" borderId="5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164" fontId="4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 textRotation="90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3" xfId="15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3" xfId="15" applyNumberFormat="1" applyFont="1" applyBorder="1" applyAlignment="1">
      <alignment/>
    </xf>
    <xf numFmtId="0" fontId="4" fillId="0" borderId="3" xfId="0" applyFont="1" applyBorder="1" applyAlignment="1">
      <alignment wrapText="1"/>
    </xf>
    <xf numFmtId="10" fontId="4" fillId="0" borderId="3" xfId="15" applyNumberFormat="1" applyFont="1" applyBorder="1" applyAlignment="1">
      <alignment/>
    </xf>
    <xf numFmtId="10" fontId="4" fillId="0" borderId="1" xfId="15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164" fontId="4" fillId="0" borderId="5" xfId="15" applyNumberFormat="1" applyFont="1" applyBorder="1" applyAlignment="1">
      <alignment/>
    </xf>
    <xf numFmtId="10" fontId="4" fillId="0" borderId="5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9" xfId="15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textRotation="90"/>
    </xf>
    <xf numFmtId="0" fontId="7" fillId="0" borderId="3" xfId="0" applyFont="1" applyBorder="1" applyAlignment="1">
      <alignment wrapText="1"/>
    </xf>
    <xf numFmtId="164" fontId="7" fillId="0" borderId="3" xfId="15" applyNumberFormat="1" applyFont="1" applyBorder="1" applyAlignment="1">
      <alignment/>
    </xf>
    <xf numFmtId="10" fontId="7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10" fontId="6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10" fontId="6" fillId="0" borderId="3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0" fontId="9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164" fontId="2" fillId="0" borderId="8" xfId="15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3" xfId="15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3" xfId="0" applyFont="1" applyBorder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164" fontId="11" fillId="0" borderId="3" xfId="15" applyNumberFormat="1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0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10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/>
    </xf>
    <xf numFmtId="164" fontId="2" fillId="0" borderId="11" xfId="15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164" fontId="2" fillId="0" borderId="12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11" xfId="15" applyNumberFormat="1" applyFont="1" applyBorder="1" applyAlignment="1">
      <alignment horizontal="center" vertical="center"/>
    </xf>
    <xf numFmtId="10" fontId="2" fillId="0" borderId="12" xfId="15" applyNumberFormat="1" applyFont="1" applyBorder="1" applyAlignment="1">
      <alignment horizontal="center" vertical="center"/>
    </xf>
    <xf numFmtId="10" fontId="2" fillId="0" borderId="12" xfId="15" applyNumberFormat="1" applyFont="1" applyBorder="1" applyAlignment="1">
      <alignment/>
    </xf>
    <xf numFmtId="10" fontId="2" fillId="0" borderId="13" xfId="15" applyNumberFormat="1" applyFont="1" applyBorder="1" applyAlignment="1">
      <alignment/>
    </xf>
    <xf numFmtId="10" fontId="2" fillId="0" borderId="14" xfId="15" applyNumberFormat="1" applyFont="1" applyBorder="1" applyAlignment="1">
      <alignment horizontal="center" vertical="center"/>
    </xf>
    <xf numFmtId="10" fontId="2" fillId="0" borderId="9" xfId="15" applyNumberFormat="1" applyFont="1" applyBorder="1" applyAlignment="1">
      <alignment horizontal="center" vertical="center"/>
    </xf>
    <xf numFmtId="10" fontId="2" fillId="0" borderId="9" xfId="15" applyNumberFormat="1" applyFont="1" applyBorder="1" applyAlignment="1">
      <alignment/>
    </xf>
    <xf numFmtId="10" fontId="2" fillId="0" borderId="6" xfId="15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164" fontId="2" fillId="0" borderId="16" xfId="15" applyNumberFormat="1" applyFont="1" applyBorder="1" applyAlignment="1">
      <alignment horizontal="center" vertical="center"/>
    </xf>
    <xf numFmtId="164" fontId="2" fillId="0" borderId="5" xfId="15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11" xfId="15" applyNumberFormat="1" applyFont="1" applyBorder="1" applyAlignment="1">
      <alignment horizontal="center" vertical="center"/>
    </xf>
    <xf numFmtId="164" fontId="9" fillId="0" borderId="13" xfId="15" applyNumberFormat="1" applyFont="1" applyBorder="1" applyAlignment="1">
      <alignment horizontal="center" vertical="center"/>
    </xf>
    <xf numFmtId="164" fontId="9" fillId="0" borderId="14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3" xfId="15" applyNumberFormat="1" applyFont="1" applyBorder="1" applyAlignment="1">
      <alignment horizontal="center" vertical="center"/>
    </xf>
    <xf numFmtId="164" fontId="9" fillId="0" borderId="4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2" sqref="A12:B12"/>
    </sheetView>
  </sheetViews>
  <sheetFormatPr defaultColWidth="9.00390625" defaultRowHeight="12.75"/>
  <cols>
    <col min="1" max="1" width="6.625" style="0" bestFit="1" customWidth="1"/>
    <col min="2" max="2" width="40.75390625" style="0" bestFit="1" customWidth="1"/>
    <col min="3" max="3" width="31.625" style="0" customWidth="1"/>
  </cols>
  <sheetData>
    <row r="1" spans="1:3" ht="12.75">
      <c r="A1" s="168" t="s">
        <v>28</v>
      </c>
      <c r="B1" s="169"/>
      <c r="C1" s="170"/>
    </row>
    <row r="2" spans="1:3" ht="12.75">
      <c r="A2" s="171"/>
      <c r="B2" s="172"/>
      <c r="C2" s="173"/>
    </row>
    <row r="3" spans="1:3" ht="12.75">
      <c r="A3" s="174"/>
      <c r="B3" s="175"/>
      <c r="C3" s="176"/>
    </row>
    <row r="4" spans="1:3" ht="12.75">
      <c r="A4" s="4"/>
      <c r="B4" s="4"/>
      <c r="C4" s="1"/>
    </row>
    <row r="5" spans="1:3" ht="12.75">
      <c r="A5" s="5" t="s">
        <v>29</v>
      </c>
      <c r="B5" s="5" t="s">
        <v>0</v>
      </c>
      <c r="C5" s="2" t="s">
        <v>35</v>
      </c>
    </row>
    <row r="6" spans="1:3" ht="13.5" thickBot="1">
      <c r="A6" s="6"/>
      <c r="B6" s="6"/>
      <c r="C6" s="3"/>
    </row>
    <row r="7" spans="1:3" ht="13.5" thickTop="1">
      <c r="A7" s="4"/>
      <c r="B7" s="4"/>
      <c r="C7" s="1"/>
    </row>
    <row r="8" spans="1:3" ht="12.75">
      <c r="A8" s="5"/>
      <c r="B8" s="4"/>
      <c r="C8" s="1"/>
    </row>
    <row r="9" spans="1:3" ht="12.75">
      <c r="A9" s="5" t="s">
        <v>30</v>
      </c>
      <c r="B9" s="4" t="s">
        <v>38</v>
      </c>
      <c r="C9" s="1" t="s">
        <v>36</v>
      </c>
    </row>
    <row r="10" spans="1:3" ht="12.75">
      <c r="A10" s="5" t="s">
        <v>31</v>
      </c>
      <c r="B10" s="4" t="s">
        <v>171</v>
      </c>
      <c r="C10" s="1" t="s">
        <v>37</v>
      </c>
    </row>
    <row r="11" spans="1:3" ht="12.75">
      <c r="A11" s="5" t="s">
        <v>32</v>
      </c>
      <c r="B11" s="4" t="s">
        <v>172</v>
      </c>
      <c r="C11" s="1" t="s">
        <v>37</v>
      </c>
    </row>
    <row r="12" spans="1:3" ht="12.75">
      <c r="A12" s="5" t="s">
        <v>33</v>
      </c>
      <c r="B12" s="4" t="s">
        <v>105</v>
      </c>
      <c r="C12" s="1" t="s">
        <v>37</v>
      </c>
    </row>
    <row r="13" spans="1:3" ht="12.75">
      <c r="A13" s="5" t="s">
        <v>85</v>
      </c>
      <c r="B13" s="4" t="s">
        <v>173</v>
      </c>
      <c r="C13" s="1" t="s">
        <v>37</v>
      </c>
    </row>
    <row r="14" spans="1:3" ht="12.75">
      <c r="A14" s="5" t="s">
        <v>86</v>
      </c>
      <c r="B14" s="4" t="s">
        <v>157</v>
      </c>
      <c r="C14" s="1" t="s">
        <v>37</v>
      </c>
    </row>
    <row r="15" spans="1:3" ht="12.75">
      <c r="A15" s="5" t="s">
        <v>87</v>
      </c>
      <c r="B15" s="4" t="s">
        <v>106</v>
      </c>
      <c r="C15" s="1" t="s">
        <v>37</v>
      </c>
    </row>
    <row r="16" spans="1:3" ht="12.75">
      <c r="A16" s="5" t="s">
        <v>34</v>
      </c>
      <c r="B16" s="4" t="s">
        <v>39</v>
      </c>
      <c r="C16" s="1" t="s">
        <v>36</v>
      </c>
    </row>
    <row r="17" spans="1:3" ht="12.75">
      <c r="A17" s="5"/>
      <c r="B17" s="4"/>
      <c r="C17" s="1"/>
    </row>
    <row r="18" spans="1:3" ht="12.75">
      <c r="A18" s="7"/>
      <c r="B18" s="7"/>
      <c r="C18" s="8"/>
    </row>
  </sheetData>
  <mergeCells count="1">
    <mergeCell ref="A1:C3"/>
  </mergeCells>
  <printOptions horizontalCentered="1"/>
  <pageMargins left="0.5905511811023623" right="0.5905511811023623" top="3.1496062992125986" bottom="0.984251968503937" header="1.3779527559055118" footer="0.5118110236220472"/>
  <pageSetup horizontalDpi="180" verticalDpi="180" orientation="portrait" paperSize="9" r:id="rId1"/>
  <headerFooter alignWithMargins="0">
    <oddHeader>&amp;C
&amp;"Arial CE,Félkövér dőlt"&amp;14Tiszagyulaháza község 2001.évi költségvetésének címrendje&amp;R1.számú melléklet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27" sqref="I27"/>
    </sheetView>
  </sheetViews>
  <sheetFormatPr defaultColWidth="9.00390625" defaultRowHeight="12.75"/>
  <cols>
    <col min="1" max="1" width="36.375" style="17" customWidth="1"/>
    <col min="2" max="3" width="10.75390625" style="30" customWidth="1"/>
    <col min="4" max="4" width="36.375" style="17" customWidth="1"/>
    <col min="5" max="6" width="9.375" style="30" bestFit="1" customWidth="1"/>
    <col min="7" max="7" width="9.125" style="10" customWidth="1"/>
    <col min="8" max="16384" width="9.125" style="17" customWidth="1"/>
  </cols>
  <sheetData>
    <row r="1" spans="1:6" ht="11.25">
      <c r="A1" s="188" t="s">
        <v>241</v>
      </c>
      <c r="B1" s="235" t="s">
        <v>283</v>
      </c>
      <c r="C1" s="235" t="s">
        <v>284</v>
      </c>
      <c r="D1" s="188" t="s">
        <v>242</v>
      </c>
      <c r="E1" s="235" t="s">
        <v>283</v>
      </c>
      <c r="F1" s="235" t="s">
        <v>284</v>
      </c>
    </row>
    <row r="2" spans="1:6" ht="12" customHeight="1" thickBot="1">
      <c r="A2" s="240"/>
      <c r="B2" s="241"/>
      <c r="C2" s="241"/>
      <c r="D2" s="240"/>
      <c r="E2" s="241"/>
      <c r="F2" s="241"/>
    </row>
    <row r="3" spans="1:6" ht="12" thickTop="1">
      <c r="A3" s="20"/>
      <c r="B3" s="25"/>
      <c r="C3" s="25"/>
      <c r="D3" s="20"/>
      <c r="E3" s="25"/>
      <c r="F3" s="25"/>
    </row>
    <row r="4" spans="1:6" ht="11.25">
      <c r="A4" s="20" t="s">
        <v>243</v>
      </c>
      <c r="B4" s="25">
        <v>2</v>
      </c>
      <c r="C4" s="25">
        <v>1</v>
      </c>
      <c r="D4" s="20"/>
      <c r="E4" s="25"/>
      <c r="F4" s="25"/>
    </row>
    <row r="5" spans="1:6" ht="11.25">
      <c r="A5" s="20" t="s">
        <v>244</v>
      </c>
      <c r="B5" s="25">
        <v>2158</v>
      </c>
      <c r="C5" s="25">
        <v>17</v>
      </c>
      <c r="D5" s="20"/>
      <c r="E5" s="25"/>
      <c r="F5" s="25"/>
    </row>
    <row r="6" spans="1:6" ht="11.25">
      <c r="A6" s="20" t="s">
        <v>245</v>
      </c>
      <c r="B6" s="25"/>
      <c r="C6" s="25"/>
      <c r="D6" s="20" t="s">
        <v>246</v>
      </c>
      <c r="E6" s="25">
        <v>12339</v>
      </c>
      <c r="F6" s="25">
        <v>12339</v>
      </c>
    </row>
    <row r="7" spans="1:6" ht="11.25">
      <c r="A7" s="145" t="s">
        <v>247</v>
      </c>
      <c r="B7" s="38">
        <f>SUM(B4:B6)</f>
        <v>2160</v>
      </c>
      <c r="C7" s="38">
        <f>SUM(C4:C6)</f>
        <v>18</v>
      </c>
      <c r="D7" s="20" t="s">
        <v>248</v>
      </c>
      <c r="E7" s="25">
        <v>648250</v>
      </c>
      <c r="F7" s="25">
        <v>697567</v>
      </c>
    </row>
    <row r="8" spans="1:6" ht="11.25">
      <c r="A8" s="20" t="s">
        <v>249</v>
      </c>
      <c r="B8" s="25">
        <v>519033</v>
      </c>
      <c r="C8" s="25">
        <v>576474</v>
      </c>
      <c r="D8" s="20"/>
      <c r="E8" s="25"/>
      <c r="F8" s="25"/>
    </row>
    <row r="9" spans="1:6" ht="11.25">
      <c r="A9" s="20" t="s">
        <v>250</v>
      </c>
      <c r="B9" s="25">
        <v>1392</v>
      </c>
      <c r="C9" s="25">
        <v>347</v>
      </c>
      <c r="D9" s="20"/>
      <c r="E9" s="25"/>
      <c r="F9" s="25"/>
    </row>
    <row r="10" spans="1:6" ht="11.25">
      <c r="A10" s="20" t="s">
        <v>251</v>
      </c>
      <c r="B10" s="25">
        <v>28039</v>
      </c>
      <c r="C10" s="25">
        <v>1233</v>
      </c>
      <c r="D10" s="20"/>
      <c r="E10" s="25"/>
      <c r="F10" s="25"/>
    </row>
    <row r="11" spans="1:6" ht="11.25">
      <c r="A11" s="145" t="s">
        <v>252</v>
      </c>
      <c r="B11" s="56">
        <f>SUM(B8:B10)</f>
        <v>548464</v>
      </c>
      <c r="C11" s="56">
        <f>SUM(C8:C10)</f>
        <v>578054</v>
      </c>
      <c r="D11" s="20"/>
      <c r="E11" s="25"/>
      <c r="F11" s="25"/>
    </row>
    <row r="12" spans="1:6" ht="11.25">
      <c r="A12" s="20" t="s">
        <v>253</v>
      </c>
      <c r="B12" s="25">
        <v>1378</v>
      </c>
      <c r="C12" s="25">
        <v>1378</v>
      </c>
      <c r="D12" s="81" t="s">
        <v>254</v>
      </c>
      <c r="E12" s="51">
        <f>SUM(E6:E10)</f>
        <v>660589</v>
      </c>
      <c r="F12" s="51">
        <f>SUM(F6:F10)</f>
        <v>709906</v>
      </c>
    </row>
    <row r="13" spans="1:6" ht="11.25">
      <c r="A13" s="20" t="s">
        <v>255</v>
      </c>
      <c r="B13" s="25">
        <v>172903</v>
      </c>
      <c r="C13" s="25">
        <v>158883</v>
      </c>
      <c r="D13" s="20"/>
      <c r="E13" s="25"/>
      <c r="F13" s="25"/>
    </row>
    <row r="14" spans="1:6" ht="11.25">
      <c r="A14" s="81" t="s">
        <v>256</v>
      </c>
      <c r="B14" s="37">
        <f>B7+B11+B12+B13</f>
        <v>724905</v>
      </c>
      <c r="C14" s="37">
        <f>C7+C11+C12+C13</f>
        <v>738333</v>
      </c>
      <c r="D14" s="81" t="s">
        <v>257</v>
      </c>
      <c r="E14" s="51">
        <v>3901</v>
      </c>
      <c r="F14" s="51">
        <v>3672</v>
      </c>
    </row>
    <row r="15" spans="1:6" ht="11.25">
      <c r="A15" s="81"/>
      <c r="B15" s="51"/>
      <c r="C15" s="51"/>
      <c r="D15" s="20" t="s">
        <v>259</v>
      </c>
      <c r="E15" s="51"/>
      <c r="F15" s="51"/>
    </row>
    <row r="16" spans="1:6" ht="11.25">
      <c r="A16" s="81"/>
      <c r="B16" s="51"/>
      <c r="C16" s="51"/>
      <c r="D16" s="20" t="s">
        <v>285</v>
      </c>
      <c r="E16" s="51"/>
      <c r="F16" s="51"/>
    </row>
    <row r="17" spans="1:6" ht="11.25">
      <c r="A17" s="20"/>
      <c r="B17" s="25"/>
      <c r="C17" s="25"/>
      <c r="D17" s="20" t="s">
        <v>286</v>
      </c>
      <c r="E17" s="25"/>
      <c r="F17" s="25">
        <v>4381</v>
      </c>
    </row>
    <row r="18" spans="1:6" ht="11.25">
      <c r="A18" s="20" t="s">
        <v>258</v>
      </c>
      <c r="B18" s="25">
        <v>193</v>
      </c>
      <c r="C18" s="25">
        <v>170</v>
      </c>
      <c r="D18" s="20" t="s">
        <v>287</v>
      </c>
      <c r="E18" s="25"/>
      <c r="F18" s="25"/>
    </row>
    <row r="19" spans="1:6" ht="11.25">
      <c r="A19" s="20" t="s">
        <v>260</v>
      </c>
      <c r="B19" s="25"/>
      <c r="C19" s="25"/>
      <c r="D19" s="20" t="s">
        <v>261</v>
      </c>
      <c r="E19" s="25">
        <v>65302</v>
      </c>
      <c r="F19" s="25">
        <v>9698</v>
      </c>
    </row>
    <row r="20" spans="1:6" ht="11.25">
      <c r="A20" s="20" t="s">
        <v>262</v>
      </c>
      <c r="B20" s="25">
        <v>300</v>
      </c>
      <c r="C20" s="25">
        <v>336</v>
      </c>
      <c r="D20" s="20" t="s">
        <v>263</v>
      </c>
      <c r="E20" s="25">
        <v>252</v>
      </c>
      <c r="F20" s="25">
        <v>117</v>
      </c>
    </row>
    <row r="21" spans="1:6" ht="11.25">
      <c r="A21" s="20" t="s">
        <v>264</v>
      </c>
      <c r="B21" s="25">
        <v>745</v>
      </c>
      <c r="C21" s="25">
        <v>903</v>
      </c>
      <c r="D21" s="20" t="s">
        <v>288</v>
      </c>
      <c r="E21" s="25"/>
      <c r="F21" s="25">
        <v>15640</v>
      </c>
    </row>
    <row r="22" spans="1:7" s="147" customFormat="1" ht="11.25">
      <c r="A22" s="145" t="s">
        <v>265</v>
      </c>
      <c r="B22" s="56">
        <f>SUM(B20:B21)</f>
        <v>1045</v>
      </c>
      <c r="C22" s="56">
        <f>SUM(C20:C21)</f>
        <v>1239</v>
      </c>
      <c r="D22" s="21"/>
      <c r="E22" s="56"/>
      <c r="F22" s="56"/>
      <c r="G22" s="16"/>
    </row>
    <row r="23" spans="1:6" ht="11.25">
      <c r="A23" s="20" t="s">
        <v>267</v>
      </c>
      <c r="B23" s="23">
        <v>165</v>
      </c>
      <c r="C23" s="23">
        <v>68</v>
      </c>
      <c r="D23" s="20"/>
      <c r="E23" s="25"/>
      <c r="F23" s="25"/>
    </row>
    <row r="24" spans="1:6" ht="11.25">
      <c r="A24" s="20" t="s">
        <v>268</v>
      </c>
      <c r="B24" s="23">
        <v>2324</v>
      </c>
      <c r="C24" s="23">
        <v>5225</v>
      </c>
      <c r="D24" s="20"/>
      <c r="E24" s="25"/>
      <c r="F24" s="25"/>
    </row>
    <row r="25" spans="1:6" ht="11.25">
      <c r="A25" s="145" t="s">
        <v>269</v>
      </c>
      <c r="B25" s="38">
        <f>SUM(B23:B24)</f>
        <v>2489</v>
      </c>
      <c r="C25" s="38">
        <f>SUM(C23:C24)</f>
        <v>5293</v>
      </c>
      <c r="D25" s="146" t="s">
        <v>266</v>
      </c>
      <c r="E25" s="25">
        <f>SUM(E16:E24)</f>
        <v>65554</v>
      </c>
      <c r="F25" s="25">
        <f>SUM(F16:F24)</f>
        <v>29836</v>
      </c>
    </row>
    <row r="26" spans="1:6" ht="11.25">
      <c r="A26" s="145" t="s">
        <v>270</v>
      </c>
      <c r="B26" s="38"/>
      <c r="C26" s="38"/>
      <c r="D26" s="145" t="s">
        <v>271</v>
      </c>
      <c r="E26" s="25"/>
      <c r="F26" s="25"/>
    </row>
    <row r="27" spans="1:6" ht="11.25">
      <c r="A27" s="20" t="s">
        <v>272</v>
      </c>
      <c r="B27" s="25">
        <v>4077</v>
      </c>
      <c r="C27" s="25">
        <v>577</v>
      </c>
      <c r="D27" s="21" t="s">
        <v>273</v>
      </c>
      <c r="E27" s="25">
        <v>4</v>
      </c>
      <c r="F27" s="25"/>
    </row>
    <row r="28" spans="1:6" ht="11.25">
      <c r="A28" s="20" t="s">
        <v>274</v>
      </c>
      <c r="B28" s="25">
        <v>5770</v>
      </c>
      <c r="C28" s="25">
        <v>1669</v>
      </c>
      <c r="D28" s="20" t="s">
        <v>275</v>
      </c>
      <c r="E28" s="25">
        <v>8431</v>
      </c>
      <c r="F28" s="25">
        <v>3867</v>
      </c>
    </row>
    <row r="29" spans="1:6" ht="11.25">
      <c r="A29" s="20" t="s">
        <v>276</v>
      </c>
      <c r="B29" s="25">
        <v>0</v>
      </c>
      <c r="C29" s="25"/>
      <c r="D29" s="20" t="s">
        <v>277</v>
      </c>
      <c r="E29" s="25"/>
      <c r="F29" s="25"/>
    </row>
    <row r="30" spans="1:6" ht="11.25">
      <c r="A30" s="145" t="s">
        <v>278</v>
      </c>
      <c r="B30" s="38">
        <f>SUM(B27:B29)</f>
        <v>9847</v>
      </c>
      <c r="C30" s="38">
        <f>SUM(C27:C29)</f>
        <v>2246</v>
      </c>
      <c r="D30" s="145" t="s">
        <v>279</v>
      </c>
      <c r="E30" s="38">
        <f>SUM(E27:E29)</f>
        <v>8435</v>
      </c>
      <c r="F30" s="38">
        <f>SUM(F27:F29)</f>
        <v>3867</v>
      </c>
    </row>
    <row r="31" spans="1:6" ht="11.25">
      <c r="A31" s="145"/>
      <c r="B31" s="56"/>
      <c r="C31" s="56"/>
      <c r="D31" s="20"/>
      <c r="E31" s="25"/>
      <c r="F31" s="25"/>
    </row>
    <row r="32" spans="1:6" ht="11.25">
      <c r="A32" s="81" t="s">
        <v>280</v>
      </c>
      <c r="B32" s="37">
        <f>B18+B22+B25+B30</f>
        <v>13574</v>
      </c>
      <c r="C32" s="37">
        <f>C18+C22+C25+C30</f>
        <v>8948</v>
      </c>
      <c r="D32" s="81" t="s">
        <v>266</v>
      </c>
      <c r="E32" s="37">
        <f>E25+E30</f>
        <v>73989</v>
      </c>
      <c r="F32" s="37">
        <f>F25+F30</f>
        <v>33703</v>
      </c>
    </row>
    <row r="33" spans="1:6" ht="11.25">
      <c r="A33" s="20"/>
      <c r="B33" s="25"/>
      <c r="C33" s="25"/>
      <c r="D33" s="20"/>
      <c r="E33" s="25"/>
      <c r="F33" s="25"/>
    </row>
    <row r="34" spans="1:6" ht="11.25">
      <c r="A34" s="20"/>
      <c r="B34" s="25"/>
      <c r="C34" s="25"/>
      <c r="D34" s="20"/>
      <c r="E34" s="25"/>
      <c r="F34" s="25"/>
    </row>
    <row r="35" spans="1:7" s="136" customFormat="1" ht="11.25">
      <c r="A35" s="81" t="s">
        <v>281</v>
      </c>
      <c r="B35" s="51">
        <f>B14+B32</f>
        <v>738479</v>
      </c>
      <c r="C35" s="51">
        <f>C14+C32</f>
        <v>747281</v>
      </c>
      <c r="D35" s="81" t="s">
        <v>282</v>
      </c>
      <c r="E35" s="37">
        <f>E12+E14+E32</f>
        <v>738479</v>
      </c>
      <c r="F35" s="37">
        <f>F12+F14+F32</f>
        <v>747281</v>
      </c>
      <c r="G35" s="15"/>
    </row>
    <row r="36" spans="1:6" ht="11.25">
      <c r="A36" s="20"/>
      <c r="B36" s="25"/>
      <c r="C36" s="25"/>
      <c r="D36" s="20"/>
      <c r="E36" s="25"/>
      <c r="F36" s="25"/>
    </row>
    <row r="37" spans="1:6" ht="11.25">
      <c r="A37" s="26"/>
      <c r="B37" s="76"/>
      <c r="C37" s="76"/>
      <c r="D37" s="26"/>
      <c r="E37" s="76"/>
      <c r="F37" s="76"/>
    </row>
  </sheetData>
  <mergeCells count="6">
    <mergeCell ref="A1:A2"/>
    <mergeCell ref="E1:E2"/>
    <mergeCell ref="F1:F2"/>
    <mergeCell ref="B1:B2"/>
    <mergeCell ref="C1:C2"/>
    <mergeCell ref="D1:D2"/>
  </mergeCells>
  <printOptions horizontalCentered="1"/>
  <pageMargins left="0.7874015748031497" right="0.7874015748031497" top="1.1811023622047245" bottom="0.984251968503937" header="0.35433070866141736" footer="0.5118110236220472"/>
  <pageSetup horizontalDpi="600" verticalDpi="600" orientation="landscape" paperSize="9" r:id="rId1"/>
  <headerFooter alignWithMargins="0">
    <oddHeader>&amp;C&amp;"Arial CE,Félkövér dőlt"
Tiszagyulaháza község vagyonmérlege 2006-2007 években&amp;R&amp;"Arial,Dőlt"&amp;8 9.számú melléklet&amp;"Arial CE,Normál"&amp;10
&amp;"Arial CE,Dőlt"&amp;8adatok ezer forintban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52.75390625" style="148" customWidth="1"/>
    <col min="2" max="5" width="12.25390625" style="161" customWidth="1"/>
    <col min="6" max="7" width="12.25390625" style="148" customWidth="1"/>
    <col min="8" max="16384" width="9.125" style="148" customWidth="1"/>
  </cols>
  <sheetData>
    <row r="1" spans="1:7" ht="12.75">
      <c r="A1" s="253" t="s">
        <v>289</v>
      </c>
      <c r="B1" s="254" t="s">
        <v>290</v>
      </c>
      <c r="C1" s="255"/>
      <c r="D1" s="254" t="s">
        <v>291</v>
      </c>
      <c r="E1" s="255"/>
      <c r="F1" s="258" t="s">
        <v>83</v>
      </c>
      <c r="G1" s="259"/>
    </row>
    <row r="2" spans="1:7" ht="12.75">
      <c r="A2" s="249"/>
      <c r="B2" s="256"/>
      <c r="C2" s="257"/>
      <c r="D2" s="256"/>
      <c r="E2" s="257"/>
      <c r="F2" s="260"/>
      <c r="G2" s="261"/>
    </row>
    <row r="3" spans="1:7" ht="12.75">
      <c r="A3" s="249"/>
      <c r="B3" s="262" t="s">
        <v>292</v>
      </c>
      <c r="C3" s="263"/>
      <c r="D3" s="262" t="s">
        <v>292</v>
      </c>
      <c r="E3" s="263"/>
      <c r="F3" s="264" t="s">
        <v>292</v>
      </c>
      <c r="G3" s="251"/>
    </row>
    <row r="4" spans="1:7" ht="12.75">
      <c r="A4" s="249"/>
      <c r="B4" s="256"/>
      <c r="C4" s="257"/>
      <c r="D4" s="256"/>
      <c r="E4" s="257"/>
      <c r="F4" s="265"/>
      <c r="G4" s="261"/>
    </row>
    <row r="5" spans="1:7" ht="12.75">
      <c r="A5" s="249"/>
      <c r="B5" s="266" t="s">
        <v>293</v>
      </c>
      <c r="C5" s="263" t="s">
        <v>294</v>
      </c>
      <c r="D5" s="266" t="s">
        <v>293</v>
      </c>
      <c r="E5" s="263" t="s">
        <v>294</v>
      </c>
      <c r="F5" s="249" t="s">
        <v>293</v>
      </c>
      <c r="G5" s="251" t="s">
        <v>294</v>
      </c>
    </row>
    <row r="6" spans="1:7" ht="13.5" thickBot="1">
      <c r="A6" s="250"/>
      <c r="B6" s="267"/>
      <c r="C6" s="268"/>
      <c r="D6" s="267"/>
      <c r="E6" s="268"/>
      <c r="F6" s="250"/>
      <c r="G6" s="252"/>
    </row>
    <row r="7" spans="1:7" ht="13.5" thickTop="1">
      <c r="A7" s="135"/>
      <c r="B7" s="149"/>
      <c r="C7" s="150"/>
      <c r="D7" s="149"/>
      <c r="E7" s="150"/>
      <c r="F7" s="135"/>
      <c r="G7" s="151"/>
    </row>
    <row r="8" spans="1:7" ht="12.75">
      <c r="A8" s="135" t="s">
        <v>295</v>
      </c>
      <c r="B8" s="149">
        <v>2174</v>
      </c>
      <c r="C8" s="150">
        <v>5224</v>
      </c>
      <c r="D8" s="149">
        <v>150</v>
      </c>
      <c r="E8" s="150">
        <v>1</v>
      </c>
      <c r="F8" s="149">
        <f>B8+D8</f>
        <v>2324</v>
      </c>
      <c r="G8" s="149">
        <f>C8+E8</f>
        <v>5225</v>
      </c>
    </row>
    <row r="9" spans="1:7" ht="12.75">
      <c r="A9" s="135" t="s">
        <v>296</v>
      </c>
      <c r="B9" s="149">
        <v>141</v>
      </c>
      <c r="C9" s="150">
        <v>68</v>
      </c>
      <c r="D9" s="149">
        <v>24</v>
      </c>
      <c r="E9" s="150">
        <v>0</v>
      </c>
      <c r="F9" s="149">
        <f>B9+D9</f>
        <v>165</v>
      </c>
      <c r="G9" s="149">
        <f>C9+E9</f>
        <v>68</v>
      </c>
    </row>
    <row r="10" spans="1:7" s="155" customFormat="1" ht="12.75">
      <c r="A10" s="152" t="s">
        <v>297</v>
      </c>
      <c r="B10" s="153">
        <f aca="true" t="shared" si="0" ref="B10:G10">SUM(B8:B9)</f>
        <v>2315</v>
      </c>
      <c r="C10" s="154">
        <f t="shared" si="0"/>
        <v>5292</v>
      </c>
      <c r="D10" s="153">
        <f t="shared" si="0"/>
        <v>174</v>
      </c>
      <c r="E10" s="154">
        <f t="shared" si="0"/>
        <v>1</v>
      </c>
      <c r="F10" s="153">
        <f t="shared" si="0"/>
        <v>2489</v>
      </c>
      <c r="G10" s="154">
        <f t="shared" si="0"/>
        <v>5293</v>
      </c>
    </row>
    <row r="11" spans="1:7" ht="12.75">
      <c r="A11" s="135" t="s">
        <v>298</v>
      </c>
      <c r="B11" s="149">
        <v>9706</v>
      </c>
      <c r="C11" s="150">
        <v>2053</v>
      </c>
      <c r="D11" s="149">
        <v>141</v>
      </c>
      <c r="E11" s="150">
        <v>193</v>
      </c>
      <c r="F11" s="149">
        <f>B11+D11</f>
        <v>9847</v>
      </c>
      <c r="G11" s="149">
        <f>C11+E11</f>
        <v>2246</v>
      </c>
    </row>
    <row r="12" spans="1:7" ht="12.75">
      <c r="A12" s="135" t="s">
        <v>299</v>
      </c>
      <c r="B12" s="149">
        <v>-8435</v>
      </c>
      <c r="C12" s="150">
        <v>-3867</v>
      </c>
      <c r="D12" s="149"/>
      <c r="E12" s="150"/>
      <c r="F12" s="149">
        <f>B12+D12</f>
        <v>-8435</v>
      </c>
      <c r="G12" s="149">
        <f>C12+E12</f>
        <v>-3867</v>
      </c>
    </row>
    <row r="13" spans="1:7" ht="12.75">
      <c r="A13" s="156" t="s">
        <v>300</v>
      </c>
      <c r="B13" s="157">
        <f aca="true" t="shared" si="1" ref="B13:G13">SUM(B11:B12)</f>
        <v>1271</v>
      </c>
      <c r="C13" s="157">
        <f t="shared" si="1"/>
        <v>-1814</v>
      </c>
      <c r="D13" s="157">
        <f t="shared" si="1"/>
        <v>141</v>
      </c>
      <c r="E13" s="157">
        <f t="shared" si="1"/>
        <v>193</v>
      </c>
      <c r="F13" s="157">
        <f t="shared" si="1"/>
        <v>1412</v>
      </c>
      <c r="G13" s="157">
        <f t="shared" si="1"/>
        <v>-1621</v>
      </c>
    </row>
    <row r="14" spans="1:7" ht="12.75">
      <c r="A14" s="135" t="s">
        <v>301</v>
      </c>
      <c r="B14" s="149">
        <v>-810</v>
      </c>
      <c r="C14" s="150">
        <v>0</v>
      </c>
      <c r="D14" s="149">
        <v>-2055</v>
      </c>
      <c r="E14" s="150"/>
      <c r="F14" s="149">
        <f>B14+D14</f>
        <v>-2865</v>
      </c>
      <c r="G14" s="149">
        <f>C14+E14</f>
        <v>0</v>
      </c>
    </row>
    <row r="15" spans="1:7" s="155" customFormat="1" ht="12.75">
      <c r="A15" s="152" t="s">
        <v>302</v>
      </c>
      <c r="B15" s="153">
        <f>B10+B13+B14</f>
        <v>2776</v>
      </c>
      <c r="C15" s="154">
        <f>C10+C11+C12+C14</f>
        <v>3478</v>
      </c>
      <c r="D15" s="153">
        <f>D10+D11+D12+D14</f>
        <v>-1740</v>
      </c>
      <c r="E15" s="154">
        <f>E10+E11+E12+E14</f>
        <v>194</v>
      </c>
      <c r="F15" s="153">
        <f>F10+F11+F12+F14</f>
        <v>1036</v>
      </c>
      <c r="G15" s="154">
        <f>G10+G11+G12+G14</f>
        <v>3672</v>
      </c>
    </row>
    <row r="16" spans="1:7" s="155" customFormat="1" ht="12.75">
      <c r="A16" s="135" t="s">
        <v>303</v>
      </c>
      <c r="B16" s="149"/>
      <c r="C16" s="154"/>
      <c r="D16" s="153"/>
      <c r="E16" s="154"/>
      <c r="F16" s="149">
        <f aca="true" t="shared" si="2" ref="F16:G19">B16+D16</f>
        <v>0</v>
      </c>
      <c r="G16" s="149">
        <f t="shared" si="2"/>
        <v>0</v>
      </c>
    </row>
    <row r="17" spans="1:7" ht="12.75">
      <c r="A17" s="135" t="s">
        <v>304</v>
      </c>
      <c r="B17" s="149"/>
      <c r="C17" s="150"/>
      <c r="D17" s="149"/>
      <c r="E17" s="150"/>
      <c r="F17" s="149">
        <f t="shared" si="2"/>
        <v>0</v>
      </c>
      <c r="G17" s="149">
        <f t="shared" si="2"/>
        <v>0</v>
      </c>
    </row>
    <row r="18" spans="1:7" ht="12.75">
      <c r="A18" s="135" t="s">
        <v>305</v>
      </c>
      <c r="B18" s="149"/>
      <c r="C18" s="150">
        <v>-1183</v>
      </c>
      <c r="D18" s="149"/>
      <c r="E18" s="150"/>
      <c r="F18" s="149">
        <f t="shared" si="2"/>
        <v>0</v>
      </c>
      <c r="G18" s="149">
        <f t="shared" si="2"/>
        <v>-1183</v>
      </c>
    </row>
    <row r="19" spans="1:7" ht="12.75">
      <c r="A19" s="135" t="s">
        <v>306</v>
      </c>
      <c r="B19" s="149"/>
      <c r="C19" s="150"/>
      <c r="D19" s="149"/>
      <c r="E19" s="150">
        <v>1183</v>
      </c>
      <c r="F19" s="149">
        <f t="shared" si="2"/>
        <v>0</v>
      </c>
      <c r="G19" s="149">
        <f t="shared" si="2"/>
        <v>1183</v>
      </c>
    </row>
    <row r="20" spans="1:7" s="155" customFormat="1" ht="12.75">
      <c r="A20" s="152" t="s">
        <v>307</v>
      </c>
      <c r="B20" s="153">
        <f aca="true" t="shared" si="3" ref="B20:G20">B15+B16+B17+B18+B19</f>
        <v>2776</v>
      </c>
      <c r="C20" s="154">
        <f t="shared" si="3"/>
        <v>2295</v>
      </c>
      <c r="D20" s="153">
        <f t="shared" si="3"/>
        <v>-1740</v>
      </c>
      <c r="E20" s="154">
        <f t="shared" si="3"/>
        <v>1377</v>
      </c>
      <c r="F20" s="153">
        <f t="shared" si="3"/>
        <v>1036</v>
      </c>
      <c r="G20" s="154">
        <f t="shared" si="3"/>
        <v>3672</v>
      </c>
    </row>
    <row r="21" spans="1:7" ht="12.75">
      <c r="A21" s="135"/>
      <c r="B21" s="149"/>
      <c r="C21" s="149"/>
      <c r="D21" s="149"/>
      <c r="E21" s="149"/>
      <c r="F21" s="149"/>
      <c r="G21" s="150"/>
    </row>
    <row r="22" spans="1:7" ht="12.75">
      <c r="A22" s="152" t="s">
        <v>308</v>
      </c>
      <c r="B22" s="149"/>
      <c r="C22" s="149"/>
      <c r="D22" s="149"/>
      <c r="E22" s="149"/>
      <c r="F22" s="149"/>
      <c r="G22" s="150"/>
    </row>
    <row r="23" spans="1:7" ht="12.75">
      <c r="A23" s="135" t="s">
        <v>309</v>
      </c>
      <c r="B23" s="149"/>
      <c r="C23" s="149"/>
      <c r="D23" s="149"/>
      <c r="E23" s="149"/>
      <c r="F23" s="149"/>
      <c r="G23" s="149">
        <v>9698</v>
      </c>
    </row>
    <row r="24" spans="1:7" ht="12.75">
      <c r="A24" s="135"/>
      <c r="B24" s="149"/>
      <c r="C24" s="149"/>
      <c r="D24" s="149"/>
      <c r="E24" s="149"/>
      <c r="F24" s="149"/>
      <c r="G24" s="149"/>
    </row>
    <row r="25" spans="1:7" ht="12.75">
      <c r="A25" s="135"/>
      <c r="B25" s="149"/>
      <c r="C25" s="149"/>
      <c r="D25" s="149"/>
      <c r="E25" s="149"/>
      <c r="F25" s="149"/>
      <c r="G25" s="149"/>
    </row>
    <row r="26" spans="1:7" s="155" customFormat="1" ht="12.75">
      <c r="A26" s="152" t="s">
        <v>310</v>
      </c>
      <c r="B26" s="153">
        <v>0</v>
      </c>
      <c r="C26" s="153">
        <f>SUM(C23:C25)</f>
        <v>0</v>
      </c>
      <c r="D26" s="153">
        <f>SUM(D23:D25)</f>
        <v>0</v>
      </c>
      <c r="E26" s="153">
        <f>SUM(E23:E25)</f>
        <v>0</v>
      </c>
      <c r="F26" s="153">
        <f>SUM(F23:F25)</f>
        <v>0</v>
      </c>
      <c r="G26" s="153">
        <f>SUM(G23:G25)</f>
        <v>9698</v>
      </c>
    </row>
    <row r="27" spans="1:7" ht="12.75">
      <c r="A27" s="135"/>
      <c r="B27" s="149"/>
      <c r="C27" s="149"/>
      <c r="D27" s="149"/>
      <c r="E27" s="149"/>
      <c r="F27" s="149"/>
      <c r="G27" s="154"/>
    </row>
    <row r="28" spans="1:7" s="155" customFormat="1" ht="12.75">
      <c r="A28" s="152" t="s">
        <v>311</v>
      </c>
      <c r="B28" s="153"/>
      <c r="C28" s="153"/>
      <c r="D28" s="153"/>
      <c r="E28" s="153"/>
      <c r="F28" s="153"/>
      <c r="G28" s="154">
        <f>G20-G26</f>
        <v>-6026</v>
      </c>
    </row>
    <row r="29" spans="1:7" ht="12.75">
      <c r="A29" s="135"/>
      <c r="B29" s="149"/>
      <c r="C29" s="149"/>
      <c r="D29" s="149"/>
      <c r="E29" s="149"/>
      <c r="F29" s="149"/>
      <c r="G29" s="154"/>
    </row>
    <row r="30" spans="1:7" ht="12.75">
      <c r="A30" s="135"/>
      <c r="B30" s="149"/>
      <c r="C30" s="149"/>
      <c r="D30" s="149"/>
      <c r="E30" s="149"/>
      <c r="F30" s="149"/>
      <c r="G30" s="154"/>
    </row>
    <row r="31" spans="1:7" ht="12.75">
      <c r="A31" s="135"/>
      <c r="B31" s="149"/>
      <c r="C31" s="149"/>
      <c r="D31" s="149"/>
      <c r="E31" s="149"/>
      <c r="F31" s="149"/>
      <c r="G31" s="154">
        <f>C31+E31</f>
        <v>0</v>
      </c>
    </row>
    <row r="32" spans="1:7" ht="12.75">
      <c r="A32" s="158"/>
      <c r="B32" s="159"/>
      <c r="C32" s="159"/>
      <c r="D32" s="159"/>
      <c r="E32" s="159"/>
      <c r="F32" s="158"/>
      <c r="G32" s="160"/>
    </row>
  </sheetData>
  <mergeCells count="13">
    <mergeCell ref="C5:C6"/>
    <mergeCell ref="D5:D6"/>
    <mergeCell ref="E5:E6"/>
    <mergeCell ref="F5:F6"/>
    <mergeCell ref="G5:G6"/>
    <mergeCell ref="A1:A6"/>
    <mergeCell ref="B1:C2"/>
    <mergeCell ref="D1:E2"/>
    <mergeCell ref="F1:G2"/>
    <mergeCell ref="B3:C4"/>
    <mergeCell ref="D3:E4"/>
    <mergeCell ref="F3:G4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 dőlt"&amp;11
TISZAGYULAHÁZA KÖZSÉG 2007.ÉVI PÉNZMARADVÁNYA&amp;R&amp;"Arial,Dőlt"&amp;8 10.számú melléklet
&amp;"Arial CE,Normál"&amp;10
&amp;"Arial CE,Dőlt"&amp;8adatok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E12" sqref="E12"/>
    </sheetView>
  </sheetViews>
  <sheetFormatPr defaultColWidth="9.00390625" defaultRowHeight="12.75"/>
  <cols>
    <col min="1" max="1" width="23.375" style="9" customWidth="1"/>
    <col min="2" max="2" width="12.00390625" style="10" customWidth="1"/>
    <col min="3" max="3" width="11.375" style="10" customWidth="1"/>
    <col min="4" max="4" width="9.75390625" style="10" customWidth="1"/>
    <col min="5" max="5" width="7.75390625" style="31" customWidth="1"/>
    <col min="6" max="8" width="9.75390625" style="10" customWidth="1"/>
    <col min="9" max="9" width="7.75390625" style="31" customWidth="1"/>
    <col min="10" max="10" width="9.75390625" style="10" customWidth="1"/>
    <col min="11" max="12" width="9.75390625" style="12" customWidth="1"/>
    <col min="13" max="13" width="8.375" style="31" customWidth="1"/>
    <col min="14" max="15" width="9.75390625" style="10" customWidth="1"/>
    <col min="16" max="17" width="10.75390625" style="10" customWidth="1"/>
    <col min="18" max="16384" width="9.125" style="10" customWidth="1"/>
  </cols>
  <sheetData>
    <row r="1" spans="1:13" ht="11.25">
      <c r="A1" s="190" t="s">
        <v>26</v>
      </c>
      <c r="B1" s="191" t="s">
        <v>118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77"/>
    </row>
    <row r="2" spans="1:13" ht="11.25" customHeight="1">
      <c r="A2" s="179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78"/>
    </row>
    <row r="3" spans="1:13" ht="11.25" customHeight="1">
      <c r="A3" s="179"/>
      <c r="B3" s="191" t="s">
        <v>119</v>
      </c>
      <c r="C3" s="192"/>
      <c r="D3" s="192"/>
      <c r="E3" s="177"/>
      <c r="F3" s="191" t="s">
        <v>126</v>
      </c>
      <c r="G3" s="192"/>
      <c r="H3" s="192"/>
      <c r="I3" s="177"/>
      <c r="J3" s="191" t="s">
        <v>27</v>
      </c>
      <c r="K3" s="192"/>
      <c r="L3" s="192"/>
      <c r="M3" s="177"/>
    </row>
    <row r="4" spans="1:13" ht="11.25" customHeight="1">
      <c r="A4" s="179"/>
      <c r="B4" s="193"/>
      <c r="C4" s="194"/>
      <c r="D4" s="194"/>
      <c r="E4" s="178"/>
      <c r="F4" s="193"/>
      <c r="G4" s="194"/>
      <c r="H4" s="194"/>
      <c r="I4" s="178"/>
      <c r="J4" s="193"/>
      <c r="K4" s="194"/>
      <c r="L4" s="194"/>
      <c r="M4" s="178"/>
    </row>
    <row r="5" spans="1:13" ht="11.25" customHeight="1">
      <c r="A5" s="179"/>
      <c r="B5" s="188" t="s">
        <v>120</v>
      </c>
      <c r="C5" s="177" t="s">
        <v>121</v>
      </c>
      <c r="D5" s="179" t="s">
        <v>190</v>
      </c>
      <c r="E5" s="181" t="s">
        <v>122</v>
      </c>
      <c r="F5" s="188" t="s">
        <v>120</v>
      </c>
      <c r="G5" s="177" t="s">
        <v>121</v>
      </c>
      <c r="H5" s="179" t="s">
        <v>190</v>
      </c>
      <c r="I5" s="181" t="s">
        <v>122</v>
      </c>
      <c r="J5" s="188" t="s">
        <v>120</v>
      </c>
      <c r="K5" s="177" t="s">
        <v>121</v>
      </c>
      <c r="L5" s="179" t="s">
        <v>190</v>
      </c>
      <c r="M5" s="181" t="s">
        <v>122</v>
      </c>
    </row>
    <row r="6" spans="1:13" ht="11.25" customHeight="1">
      <c r="A6" s="179"/>
      <c r="B6" s="189"/>
      <c r="C6" s="178"/>
      <c r="D6" s="179"/>
      <c r="E6" s="182"/>
      <c r="F6" s="189"/>
      <c r="G6" s="178"/>
      <c r="H6" s="179"/>
      <c r="I6" s="182"/>
      <c r="J6" s="189"/>
      <c r="K6" s="178"/>
      <c r="L6" s="179"/>
      <c r="M6" s="182"/>
    </row>
    <row r="7" spans="1:13" ht="11.25">
      <c r="A7" s="179"/>
      <c r="B7" s="184" t="s">
        <v>1</v>
      </c>
      <c r="C7" s="185"/>
      <c r="D7" s="179"/>
      <c r="E7" s="182"/>
      <c r="F7" s="184" t="s">
        <v>1</v>
      </c>
      <c r="G7" s="185"/>
      <c r="H7" s="179"/>
      <c r="I7" s="182"/>
      <c r="J7" s="184" t="s">
        <v>1</v>
      </c>
      <c r="K7" s="185"/>
      <c r="L7" s="179"/>
      <c r="M7" s="182"/>
    </row>
    <row r="8" spans="1:13" ht="12" thickBot="1">
      <c r="A8" s="180"/>
      <c r="B8" s="186"/>
      <c r="C8" s="187"/>
      <c r="D8" s="180"/>
      <c r="E8" s="183"/>
      <c r="F8" s="186"/>
      <c r="G8" s="187"/>
      <c r="H8" s="180"/>
      <c r="I8" s="183"/>
      <c r="J8" s="186"/>
      <c r="K8" s="187"/>
      <c r="L8" s="180"/>
      <c r="M8" s="183"/>
    </row>
    <row r="9" spans="1:13" ht="12" thickTop="1">
      <c r="A9" s="44"/>
      <c r="B9" s="36"/>
      <c r="C9" s="36"/>
      <c r="D9" s="36"/>
      <c r="E9" s="39"/>
      <c r="F9" s="36"/>
      <c r="G9" s="36"/>
      <c r="H9" s="36"/>
      <c r="I9" s="39"/>
      <c r="J9" s="36"/>
      <c r="K9" s="43"/>
      <c r="L9" s="43"/>
      <c r="M9" s="45"/>
    </row>
    <row r="10" spans="1:13" ht="22.5">
      <c r="A10" s="46" t="s">
        <v>191</v>
      </c>
      <c r="B10" s="23">
        <f>F10+J10</f>
        <v>0</v>
      </c>
      <c r="C10" s="23">
        <f>G10+K10</f>
        <v>32</v>
      </c>
      <c r="D10" s="23">
        <f aca="true" t="shared" si="0" ref="B10:D14">H10+L10</f>
        <v>32</v>
      </c>
      <c r="E10" s="57"/>
      <c r="F10" s="20"/>
      <c r="G10" s="23">
        <v>32</v>
      </c>
      <c r="H10" s="23">
        <v>32</v>
      </c>
      <c r="I10" s="57"/>
      <c r="J10" s="20"/>
      <c r="K10" s="23"/>
      <c r="L10" s="23"/>
      <c r="M10" s="45"/>
    </row>
    <row r="11" spans="1:13" ht="11.25">
      <c r="A11" s="46" t="s">
        <v>2</v>
      </c>
      <c r="B11" s="23">
        <f t="shared" si="0"/>
        <v>5900</v>
      </c>
      <c r="C11" s="23">
        <f>G11+K11</f>
        <v>6513</v>
      </c>
      <c r="D11" s="23">
        <f t="shared" si="0"/>
        <v>6513</v>
      </c>
      <c r="E11" s="40">
        <f>D11/C11</f>
        <v>1</v>
      </c>
      <c r="F11" s="23">
        <v>5900</v>
      </c>
      <c r="G11" s="23">
        <v>6513</v>
      </c>
      <c r="H11" s="23">
        <v>6513</v>
      </c>
      <c r="I11" s="40">
        <f>H11/G11</f>
        <v>1</v>
      </c>
      <c r="J11" s="23">
        <v>0</v>
      </c>
      <c r="K11" s="23"/>
      <c r="L11" s="23"/>
      <c r="M11" s="45"/>
    </row>
    <row r="12" spans="1:13" ht="22.5">
      <c r="A12" s="46" t="s">
        <v>3</v>
      </c>
      <c r="B12" s="23">
        <f t="shared" si="0"/>
        <v>400</v>
      </c>
      <c r="C12" s="23">
        <f t="shared" si="0"/>
        <v>0</v>
      </c>
      <c r="D12" s="23">
        <f t="shared" si="0"/>
        <v>0</v>
      </c>
      <c r="E12" s="40"/>
      <c r="F12" s="23">
        <v>400</v>
      </c>
      <c r="G12" s="23"/>
      <c r="H12" s="23"/>
      <c r="I12" s="40"/>
      <c r="J12" s="23">
        <v>0</v>
      </c>
      <c r="K12" s="23"/>
      <c r="L12" s="23"/>
      <c r="M12" s="45"/>
    </row>
    <row r="13" spans="1:13" ht="11.25">
      <c r="A13" s="46" t="s">
        <v>4</v>
      </c>
      <c r="B13" s="23">
        <f t="shared" si="0"/>
        <v>650</v>
      </c>
      <c r="C13" s="23">
        <f t="shared" si="0"/>
        <v>937</v>
      </c>
      <c r="D13" s="23">
        <f t="shared" si="0"/>
        <v>937</v>
      </c>
      <c r="E13" s="40">
        <f aca="true" t="shared" si="1" ref="E12:E29">D13/C13</f>
        <v>1</v>
      </c>
      <c r="F13" s="23">
        <v>650</v>
      </c>
      <c r="G13" s="23">
        <v>937</v>
      </c>
      <c r="H13" s="23">
        <v>937</v>
      </c>
      <c r="I13" s="40">
        <f aca="true" t="shared" si="2" ref="I13:I29">H13/G13</f>
        <v>1</v>
      </c>
      <c r="J13" s="23">
        <v>0</v>
      </c>
      <c r="K13" s="23"/>
      <c r="L13" s="23"/>
      <c r="M13" s="45"/>
    </row>
    <row r="14" spans="1:13" ht="11.25">
      <c r="A14" s="46" t="s">
        <v>5</v>
      </c>
      <c r="B14" s="23">
        <f t="shared" si="0"/>
        <v>50</v>
      </c>
      <c r="C14" s="23">
        <f t="shared" si="0"/>
        <v>10</v>
      </c>
      <c r="D14" s="23">
        <f t="shared" si="0"/>
        <v>10</v>
      </c>
      <c r="E14" s="40">
        <f t="shared" si="1"/>
        <v>1</v>
      </c>
      <c r="F14" s="23">
        <v>50</v>
      </c>
      <c r="G14" s="23">
        <v>10</v>
      </c>
      <c r="H14" s="23">
        <v>10</v>
      </c>
      <c r="I14" s="40">
        <f t="shared" si="2"/>
        <v>1</v>
      </c>
      <c r="J14" s="23">
        <v>0</v>
      </c>
      <c r="K14" s="23"/>
      <c r="L14" s="23"/>
      <c r="M14" s="45"/>
    </row>
    <row r="15" spans="1:13" s="15" customFormat="1" ht="22.5">
      <c r="A15" s="47" t="s">
        <v>127</v>
      </c>
      <c r="B15" s="37">
        <f>SUM(B10:B14)</f>
        <v>7000</v>
      </c>
      <c r="C15" s="37">
        <f>SUM(C10:C14)</f>
        <v>7492</v>
      </c>
      <c r="D15" s="37">
        <f>SUM(D10:D14)</f>
        <v>7492</v>
      </c>
      <c r="E15" s="41">
        <f t="shared" si="1"/>
        <v>1</v>
      </c>
      <c r="F15" s="37">
        <f>SUM(F10:F14)</f>
        <v>7000</v>
      </c>
      <c r="G15" s="37">
        <f>SUM(G10:G14)</f>
        <v>7492</v>
      </c>
      <c r="H15" s="37">
        <f>SUM(H10:H14)</f>
        <v>7492</v>
      </c>
      <c r="I15" s="41">
        <f t="shared" si="2"/>
        <v>1</v>
      </c>
      <c r="J15" s="37">
        <f>SUM(J11:J14)</f>
        <v>0</v>
      </c>
      <c r="K15" s="37"/>
      <c r="L15" s="37"/>
      <c r="M15" s="50"/>
    </row>
    <row r="16" spans="1:13" ht="11.25">
      <c r="A16" s="46" t="s">
        <v>6</v>
      </c>
      <c r="B16" s="23"/>
      <c r="C16" s="23"/>
      <c r="D16" s="23"/>
      <c r="E16" s="40"/>
      <c r="F16" s="23"/>
      <c r="G16" s="23"/>
      <c r="H16" s="23"/>
      <c r="I16" s="40"/>
      <c r="J16" s="23"/>
      <c r="K16" s="23"/>
      <c r="L16" s="23"/>
      <c r="M16" s="45"/>
    </row>
    <row r="17" spans="1:13" ht="22.5">
      <c r="A17" s="46" t="s">
        <v>101</v>
      </c>
      <c r="B17" s="23">
        <f aca="true" t="shared" si="3" ref="B17:D21">F17+J17</f>
        <v>1500</v>
      </c>
      <c r="C17" s="23">
        <f t="shared" si="3"/>
        <v>1501</v>
      </c>
      <c r="D17" s="23">
        <f t="shared" si="3"/>
        <v>1501</v>
      </c>
      <c r="E17" s="40">
        <f t="shared" si="1"/>
        <v>1</v>
      </c>
      <c r="F17" s="23"/>
      <c r="G17" s="23"/>
      <c r="H17" s="23"/>
      <c r="I17" s="40"/>
      <c r="J17" s="23">
        <v>1500</v>
      </c>
      <c r="K17" s="23">
        <v>1501</v>
      </c>
      <c r="L17" s="23">
        <v>1501</v>
      </c>
      <c r="M17" s="40">
        <f>L17/K17</f>
        <v>1</v>
      </c>
    </row>
    <row r="18" spans="1:13" ht="11.25">
      <c r="A18" s="46" t="s">
        <v>123</v>
      </c>
      <c r="B18" s="23">
        <f t="shared" si="3"/>
        <v>70</v>
      </c>
      <c r="C18" s="23">
        <f t="shared" si="3"/>
        <v>101</v>
      </c>
      <c r="D18" s="23">
        <f t="shared" si="3"/>
        <v>101</v>
      </c>
      <c r="E18" s="40">
        <f t="shared" si="1"/>
        <v>1</v>
      </c>
      <c r="F18" s="23">
        <v>70</v>
      </c>
      <c r="G18" s="23">
        <v>101</v>
      </c>
      <c r="H18" s="23">
        <v>101</v>
      </c>
      <c r="I18" s="40">
        <f t="shared" si="2"/>
        <v>1</v>
      </c>
      <c r="J18" s="23"/>
      <c r="K18" s="23"/>
      <c r="L18" s="23"/>
      <c r="M18" s="45"/>
    </row>
    <row r="19" spans="1:13" ht="11.25">
      <c r="A19" s="46" t="s">
        <v>182</v>
      </c>
      <c r="B19" s="23">
        <f>F19+J19</f>
        <v>400</v>
      </c>
      <c r="C19" s="23">
        <f>G19+K19</f>
        <v>121</v>
      </c>
      <c r="D19" s="23">
        <f>H19+L19</f>
        <v>121</v>
      </c>
      <c r="E19" s="40">
        <f t="shared" si="1"/>
        <v>1</v>
      </c>
      <c r="F19" s="23">
        <v>400</v>
      </c>
      <c r="G19" s="23">
        <v>121</v>
      </c>
      <c r="H19" s="23">
        <v>121</v>
      </c>
      <c r="I19" s="40">
        <f t="shared" si="2"/>
        <v>1</v>
      </c>
      <c r="J19" s="23"/>
      <c r="K19" s="23"/>
      <c r="L19" s="23"/>
      <c r="M19" s="45"/>
    </row>
    <row r="20" spans="1:13" ht="11.25">
      <c r="A20" s="46" t="s">
        <v>124</v>
      </c>
      <c r="B20" s="23">
        <f t="shared" si="3"/>
        <v>50</v>
      </c>
      <c r="C20" s="23">
        <f t="shared" si="3"/>
        <v>79</v>
      </c>
      <c r="D20" s="23">
        <f t="shared" si="3"/>
        <v>79</v>
      </c>
      <c r="E20" s="40">
        <f t="shared" si="1"/>
        <v>1</v>
      </c>
      <c r="F20" s="23">
        <v>50</v>
      </c>
      <c r="G20" s="23">
        <v>79</v>
      </c>
      <c r="H20" s="23">
        <v>79</v>
      </c>
      <c r="I20" s="40">
        <f t="shared" si="2"/>
        <v>1</v>
      </c>
      <c r="J20" s="23"/>
      <c r="K20" s="23"/>
      <c r="L20" s="23"/>
      <c r="M20" s="45"/>
    </row>
    <row r="21" spans="1:13" s="16" customFormat="1" ht="11.25">
      <c r="A21" s="48" t="s">
        <v>18</v>
      </c>
      <c r="B21" s="38">
        <f t="shared" si="3"/>
        <v>2020</v>
      </c>
      <c r="C21" s="38">
        <f t="shared" si="3"/>
        <v>1802</v>
      </c>
      <c r="D21" s="38">
        <f t="shared" si="3"/>
        <v>1802</v>
      </c>
      <c r="E21" s="42">
        <f t="shared" si="1"/>
        <v>1</v>
      </c>
      <c r="F21" s="38">
        <f>SUM(F18:F20)</f>
        <v>520</v>
      </c>
      <c r="G21" s="38">
        <f>SUM(G18:G20)</f>
        <v>301</v>
      </c>
      <c r="H21" s="38">
        <f>SUM(H18:H20)</f>
        <v>301</v>
      </c>
      <c r="I21" s="42">
        <f t="shared" si="2"/>
        <v>1</v>
      </c>
      <c r="J21" s="38">
        <f>SUM(J17:J20)</f>
        <v>1500</v>
      </c>
      <c r="K21" s="38">
        <f>SUM(K17:K20)</f>
        <v>1501</v>
      </c>
      <c r="L21" s="38">
        <f>SUM(L17:L20)</f>
        <v>1501</v>
      </c>
      <c r="M21" s="42">
        <f>L21/K21</f>
        <v>1</v>
      </c>
    </row>
    <row r="22" spans="1:13" ht="11.25">
      <c r="A22" s="46" t="s">
        <v>22</v>
      </c>
      <c r="B22" s="23"/>
      <c r="C22" s="23"/>
      <c r="D22" s="23"/>
      <c r="E22" s="40"/>
      <c r="F22" s="23"/>
      <c r="G22" s="23"/>
      <c r="H22" s="23"/>
      <c r="I22" s="40"/>
      <c r="J22" s="23"/>
      <c r="K22" s="23"/>
      <c r="L22" s="23"/>
      <c r="M22" s="45"/>
    </row>
    <row r="23" spans="1:13" ht="11.25">
      <c r="A23" s="46" t="s">
        <v>19</v>
      </c>
      <c r="B23" s="23">
        <f aca="true" t="shared" si="4" ref="B23:D25">F23+J23</f>
        <v>23474</v>
      </c>
      <c r="C23" s="23">
        <f t="shared" si="4"/>
        <v>58666</v>
      </c>
      <c r="D23" s="23">
        <f t="shared" si="4"/>
        <v>58666</v>
      </c>
      <c r="E23" s="40">
        <f t="shared" si="1"/>
        <v>1</v>
      </c>
      <c r="F23" s="23">
        <v>23474</v>
      </c>
      <c r="G23" s="23">
        <v>55163</v>
      </c>
      <c r="H23" s="23">
        <v>55163</v>
      </c>
      <c r="I23" s="40">
        <f t="shared" si="2"/>
        <v>1</v>
      </c>
      <c r="J23" s="23"/>
      <c r="K23" s="23">
        <v>3503</v>
      </c>
      <c r="L23" s="23">
        <v>3503</v>
      </c>
      <c r="M23" s="40">
        <f>L23/K23</f>
        <v>1</v>
      </c>
    </row>
    <row r="24" spans="1:13" ht="11.25">
      <c r="A24" s="46" t="s">
        <v>20</v>
      </c>
      <c r="B24" s="23">
        <f t="shared" si="4"/>
        <v>1800</v>
      </c>
      <c r="C24" s="23">
        <f t="shared" si="4"/>
        <v>2191</v>
      </c>
      <c r="D24" s="23">
        <f t="shared" si="4"/>
        <v>2191</v>
      </c>
      <c r="E24" s="40">
        <f t="shared" si="1"/>
        <v>1</v>
      </c>
      <c r="F24" s="23">
        <v>1800</v>
      </c>
      <c r="G24" s="23">
        <v>2191</v>
      </c>
      <c r="H24" s="23">
        <v>2191</v>
      </c>
      <c r="I24" s="40">
        <f t="shared" si="2"/>
        <v>1</v>
      </c>
      <c r="J24" s="23"/>
      <c r="K24" s="23"/>
      <c r="L24" s="23"/>
      <c r="M24" s="45"/>
    </row>
    <row r="25" spans="1:13" ht="11.25">
      <c r="A25" s="46" t="s">
        <v>169</v>
      </c>
      <c r="B25" s="23">
        <f t="shared" si="4"/>
        <v>0</v>
      </c>
      <c r="C25" s="23">
        <f t="shared" si="4"/>
        <v>0</v>
      </c>
      <c r="D25" s="23">
        <f t="shared" si="4"/>
        <v>0</v>
      </c>
      <c r="E25" s="40"/>
      <c r="F25" s="23"/>
      <c r="G25" s="23"/>
      <c r="H25" s="23"/>
      <c r="I25" s="40"/>
      <c r="J25" s="23"/>
      <c r="K25" s="23"/>
      <c r="L25" s="23"/>
      <c r="M25" s="45"/>
    </row>
    <row r="26" spans="1:13" s="16" customFormat="1" ht="22.5">
      <c r="A26" s="48" t="s">
        <v>21</v>
      </c>
      <c r="B26" s="38">
        <f>SUM(B23:B25)</f>
        <v>25274</v>
      </c>
      <c r="C26" s="38">
        <f>SUM(C23:C25)</f>
        <v>60857</v>
      </c>
      <c r="D26" s="38">
        <f>SUM(D23:D25)</f>
        <v>60857</v>
      </c>
      <c r="E26" s="42">
        <f t="shared" si="1"/>
        <v>1</v>
      </c>
      <c r="F26" s="38">
        <f>SUM(F23:F25)</f>
        <v>25274</v>
      </c>
      <c r="G26" s="38">
        <f>SUM(G23:G25)</f>
        <v>57354</v>
      </c>
      <c r="H26" s="38">
        <f>SUM(H23:H25)</f>
        <v>57354</v>
      </c>
      <c r="I26" s="42">
        <f t="shared" si="2"/>
        <v>1</v>
      </c>
      <c r="J26" s="38">
        <f>SUM(J23:J25)</f>
        <v>0</v>
      </c>
      <c r="K26" s="38">
        <f>SUM(K23:K25)</f>
        <v>3503</v>
      </c>
      <c r="L26" s="38">
        <f>SUM(L23:L25)</f>
        <v>3503</v>
      </c>
      <c r="M26" s="49">
        <f>L26/K26</f>
        <v>1</v>
      </c>
    </row>
    <row r="27" spans="1:13" ht="11.25">
      <c r="A27" s="46" t="s">
        <v>7</v>
      </c>
      <c r="B27" s="23">
        <f aca="true" t="shared" si="5" ref="B27:D34">F27+J27</f>
        <v>5</v>
      </c>
      <c r="C27" s="23">
        <f t="shared" si="5"/>
        <v>4</v>
      </c>
      <c r="D27" s="23">
        <f t="shared" si="5"/>
        <v>4</v>
      </c>
      <c r="E27" s="40">
        <f t="shared" si="1"/>
        <v>1</v>
      </c>
      <c r="F27" s="23">
        <v>5</v>
      </c>
      <c r="G27" s="23">
        <v>4</v>
      </c>
      <c r="H27" s="23">
        <v>4</v>
      </c>
      <c r="I27" s="40">
        <f t="shared" si="2"/>
        <v>1</v>
      </c>
      <c r="J27" s="23"/>
      <c r="K27" s="23"/>
      <c r="L27" s="23"/>
      <c r="M27" s="45"/>
    </row>
    <row r="28" spans="1:13" ht="11.25">
      <c r="A28" s="46" t="s">
        <v>185</v>
      </c>
      <c r="B28" s="23"/>
      <c r="C28" s="23"/>
      <c r="D28" s="23">
        <f t="shared" si="5"/>
        <v>0</v>
      </c>
      <c r="E28" s="40"/>
      <c r="F28" s="23"/>
      <c r="G28" s="23"/>
      <c r="H28" s="23"/>
      <c r="I28" s="40"/>
      <c r="J28" s="23"/>
      <c r="K28" s="23"/>
      <c r="L28" s="23"/>
      <c r="M28" s="45"/>
    </row>
    <row r="29" spans="1:13" ht="22.5">
      <c r="A29" s="47" t="s">
        <v>128</v>
      </c>
      <c r="B29" s="37">
        <f t="shared" si="5"/>
        <v>27299</v>
      </c>
      <c r="C29" s="37">
        <f t="shared" si="5"/>
        <v>62663</v>
      </c>
      <c r="D29" s="37">
        <f t="shared" si="5"/>
        <v>62663</v>
      </c>
      <c r="E29" s="41">
        <f t="shared" si="1"/>
        <v>1</v>
      </c>
      <c r="F29" s="37">
        <f>F21+F26+F27</f>
        <v>25799</v>
      </c>
      <c r="G29" s="37">
        <f>G21+G26+G27</f>
        <v>57659</v>
      </c>
      <c r="H29" s="37">
        <f>H21+H26+H27+H28</f>
        <v>57659</v>
      </c>
      <c r="I29" s="41">
        <f t="shared" si="2"/>
        <v>1</v>
      </c>
      <c r="J29" s="37">
        <f>J21+J26+J27</f>
        <v>1500</v>
      </c>
      <c r="K29" s="37">
        <f>K21+K26+K27</f>
        <v>5004</v>
      </c>
      <c r="L29" s="37">
        <f>L21+L26+L27</f>
        <v>5004</v>
      </c>
      <c r="M29" s="50">
        <f>L29/J29</f>
        <v>3.336</v>
      </c>
    </row>
    <row r="30" spans="1:13" ht="11.25">
      <c r="A30" s="46" t="s">
        <v>8</v>
      </c>
      <c r="B30" s="23">
        <f t="shared" si="5"/>
        <v>0</v>
      </c>
      <c r="C30" s="23">
        <f t="shared" si="5"/>
        <v>0</v>
      </c>
      <c r="D30" s="23">
        <f t="shared" si="5"/>
        <v>0</v>
      </c>
      <c r="E30" s="40"/>
      <c r="F30" s="23">
        <v>0</v>
      </c>
      <c r="G30" s="23"/>
      <c r="H30" s="23"/>
      <c r="I30" s="40"/>
      <c r="J30" s="23">
        <v>0</v>
      </c>
      <c r="K30" s="23"/>
      <c r="L30" s="23"/>
      <c r="M30" s="45"/>
    </row>
    <row r="31" spans="1:13" ht="22.5">
      <c r="A31" s="46" t="s">
        <v>25</v>
      </c>
      <c r="B31" s="23">
        <f t="shared" si="5"/>
        <v>0</v>
      </c>
      <c r="C31" s="23">
        <f t="shared" si="5"/>
        <v>0</v>
      </c>
      <c r="D31" s="23">
        <f t="shared" si="5"/>
        <v>0</v>
      </c>
      <c r="E31" s="40"/>
      <c r="F31" s="23">
        <v>0</v>
      </c>
      <c r="G31" s="23"/>
      <c r="H31" s="23"/>
      <c r="I31" s="40"/>
      <c r="J31" s="23"/>
      <c r="K31" s="23"/>
      <c r="L31" s="23"/>
      <c r="M31" s="45"/>
    </row>
    <row r="32" spans="1:13" ht="11.25">
      <c r="A32" s="46" t="s">
        <v>161</v>
      </c>
      <c r="B32" s="23">
        <f t="shared" si="5"/>
        <v>0</v>
      </c>
      <c r="C32" s="23">
        <f t="shared" si="5"/>
        <v>0</v>
      </c>
      <c r="D32" s="23">
        <f t="shared" si="5"/>
        <v>0</v>
      </c>
      <c r="E32" s="40"/>
      <c r="F32" s="23"/>
      <c r="G32" s="23"/>
      <c r="H32" s="23"/>
      <c r="I32" s="40"/>
      <c r="J32" s="23"/>
      <c r="K32" s="23"/>
      <c r="L32" s="23"/>
      <c r="M32" s="45"/>
    </row>
    <row r="33" spans="1:13" ht="14.25" customHeight="1">
      <c r="A33" s="46" t="s">
        <v>9</v>
      </c>
      <c r="B33" s="23">
        <f t="shared" si="5"/>
        <v>0</v>
      </c>
      <c r="C33" s="23">
        <f t="shared" si="5"/>
        <v>0</v>
      </c>
      <c r="D33" s="23">
        <f t="shared" si="5"/>
        <v>0</v>
      </c>
      <c r="E33" s="40"/>
      <c r="F33" s="23">
        <v>0</v>
      </c>
      <c r="G33" s="23"/>
      <c r="H33" s="23"/>
      <c r="I33" s="40"/>
      <c r="J33" s="23"/>
      <c r="K33" s="23"/>
      <c r="L33" s="23"/>
      <c r="M33" s="45"/>
    </row>
    <row r="34" spans="1:13" ht="22.5">
      <c r="A34" s="47" t="s">
        <v>129</v>
      </c>
      <c r="B34" s="37">
        <f t="shared" si="5"/>
        <v>0</v>
      </c>
      <c r="C34" s="37">
        <f t="shared" si="5"/>
        <v>0</v>
      </c>
      <c r="D34" s="37">
        <f t="shared" si="5"/>
        <v>0</v>
      </c>
      <c r="E34" s="40"/>
      <c r="F34" s="37">
        <f>SUM(F30:F33)</f>
        <v>0</v>
      </c>
      <c r="G34" s="37">
        <f>SUM(G30:G33)</f>
        <v>0</v>
      </c>
      <c r="H34" s="37">
        <f>SUM(H30:H33)</f>
        <v>0</v>
      </c>
      <c r="I34" s="40"/>
      <c r="J34" s="37">
        <f>SUM(J30:J33)</f>
        <v>0</v>
      </c>
      <c r="K34" s="37">
        <f>SUM(K30:K33)</f>
        <v>0</v>
      </c>
      <c r="L34" s="37">
        <f>SUM(L30:L33)</f>
        <v>0</v>
      </c>
      <c r="M34" s="50"/>
    </row>
    <row r="35" spans="1:13" ht="11.25">
      <c r="A35" s="52"/>
      <c r="B35" s="53"/>
      <c r="C35" s="53"/>
      <c r="D35" s="53"/>
      <c r="E35" s="54"/>
      <c r="F35" s="53"/>
      <c r="G35" s="53"/>
      <c r="H35" s="53"/>
      <c r="I35" s="54"/>
      <c r="J35" s="53"/>
      <c r="K35" s="28"/>
      <c r="L35" s="28"/>
      <c r="M35" s="55"/>
    </row>
    <row r="36" spans="1:13" ht="11.25">
      <c r="A36" s="190" t="s">
        <v>26</v>
      </c>
      <c r="B36" s="191" t="s">
        <v>118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77"/>
    </row>
    <row r="37" spans="1:13" ht="11.25">
      <c r="A37" s="179"/>
      <c r="B37" s="193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78"/>
    </row>
    <row r="38" spans="1:13" ht="11.25">
      <c r="A38" s="179"/>
      <c r="B38" s="191" t="s">
        <v>119</v>
      </c>
      <c r="C38" s="192"/>
      <c r="D38" s="192"/>
      <c r="E38" s="177"/>
      <c r="F38" s="191" t="s">
        <v>126</v>
      </c>
      <c r="G38" s="192"/>
      <c r="H38" s="192"/>
      <c r="I38" s="177"/>
      <c r="J38" s="191" t="s">
        <v>27</v>
      </c>
      <c r="K38" s="192"/>
      <c r="L38" s="192"/>
      <c r="M38" s="177"/>
    </row>
    <row r="39" spans="1:13" ht="11.25">
      <c r="A39" s="179"/>
      <c r="B39" s="193"/>
      <c r="C39" s="194"/>
      <c r="D39" s="194"/>
      <c r="E39" s="178"/>
      <c r="F39" s="193"/>
      <c r="G39" s="194"/>
      <c r="H39" s="194"/>
      <c r="I39" s="178"/>
      <c r="J39" s="193"/>
      <c r="K39" s="194"/>
      <c r="L39" s="194"/>
      <c r="M39" s="178"/>
    </row>
    <row r="40" spans="1:13" ht="11.25" customHeight="1">
      <c r="A40" s="179"/>
      <c r="B40" s="188" t="s">
        <v>120</v>
      </c>
      <c r="C40" s="177" t="s">
        <v>121</v>
      </c>
      <c r="D40" s="179" t="s">
        <v>190</v>
      </c>
      <c r="E40" s="181" t="s">
        <v>122</v>
      </c>
      <c r="F40" s="188" t="s">
        <v>120</v>
      </c>
      <c r="G40" s="177" t="s">
        <v>121</v>
      </c>
      <c r="H40" s="179" t="s">
        <v>181</v>
      </c>
      <c r="I40" s="179" t="s">
        <v>190</v>
      </c>
      <c r="J40" s="188" t="s">
        <v>120</v>
      </c>
      <c r="K40" s="177" t="s">
        <v>121</v>
      </c>
      <c r="L40" s="179" t="s">
        <v>190</v>
      </c>
      <c r="M40" s="181" t="s">
        <v>122</v>
      </c>
    </row>
    <row r="41" spans="1:13" ht="11.25">
      <c r="A41" s="179"/>
      <c r="B41" s="189"/>
      <c r="C41" s="178"/>
      <c r="D41" s="179"/>
      <c r="E41" s="182"/>
      <c r="F41" s="189"/>
      <c r="G41" s="178"/>
      <c r="H41" s="179"/>
      <c r="I41" s="179"/>
      <c r="J41" s="189"/>
      <c r="K41" s="178"/>
      <c r="L41" s="179"/>
      <c r="M41" s="182"/>
    </row>
    <row r="42" spans="1:13" ht="11.25">
      <c r="A42" s="179"/>
      <c r="B42" s="184" t="s">
        <v>1</v>
      </c>
      <c r="C42" s="185"/>
      <c r="D42" s="179"/>
      <c r="E42" s="182"/>
      <c r="F42" s="184" t="s">
        <v>1</v>
      </c>
      <c r="G42" s="185"/>
      <c r="H42" s="179"/>
      <c r="I42" s="179"/>
      <c r="J42" s="184" t="s">
        <v>1</v>
      </c>
      <c r="K42" s="185"/>
      <c r="L42" s="179"/>
      <c r="M42" s="182"/>
    </row>
    <row r="43" spans="1:13" ht="12" thickBot="1">
      <c r="A43" s="180"/>
      <c r="B43" s="186"/>
      <c r="C43" s="187"/>
      <c r="D43" s="180"/>
      <c r="E43" s="183"/>
      <c r="F43" s="186"/>
      <c r="G43" s="187"/>
      <c r="H43" s="180"/>
      <c r="I43" s="180"/>
      <c r="J43" s="186"/>
      <c r="K43" s="187"/>
      <c r="L43" s="180"/>
      <c r="M43" s="183"/>
    </row>
    <row r="44" spans="1:13" ht="23.25" thickTop="1">
      <c r="A44" s="46" t="s">
        <v>10</v>
      </c>
      <c r="B44" s="23">
        <f aca="true" t="shared" si="6" ref="B44:B62">F44+J44</f>
        <v>20385</v>
      </c>
      <c r="C44" s="23">
        <f aca="true" t="shared" si="7" ref="C44:C62">G44+K44</f>
        <v>21256</v>
      </c>
      <c r="D44" s="23">
        <f aca="true" t="shared" si="8" ref="D44:D62">H44+L44</f>
        <v>21256</v>
      </c>
      <c r="E44" s="40">
        <f aca="true" t="shared" si="9" ref="E44:E69">D44/C44</f>
        <v>1</v>
      </c>
      <c r="F44" s="25">
        <v>20385</v>
      </c>
      <c r="G44" s="23">
        <v>21256</v>
      </c>
      <c r="H44" s="12">
        <v>21256</v>
      </c>
      <c r="I44" s="40">
        <f aca="true" t="shared" si="10" ref="I44:I69">H44/G44</f>
        <v>1</v>
      </c>
      <c r="J44" s="23"/>
      <c r="K44" s="23"/>
      <c r="L44" s="23"/>
      <c r="M44" s="45"/>
    </row>
    <row r="45" spans="1:13" ht="11.25">
      <c r="A45" s="46" t="s">
        <v>107</v>
      </c>
      <c r="B45" s="23">
        <f t="shared" si="6"/>
        <v>92510</v>
      </c>
      <c r="C45" s="23">
        <f t="shared" si="7"/>
        <v>49218</v>
      </c>
      <c r="D45" s="23">
        <f t="shared" si="8"/>
        <v>49218</v>
      </c>
      <c r="E45" s="40">
        <f t="shared" si="9"/>
        <v>1</v>
      </c>
      <c r="F45" s="25">
        <v>92510</v>
      </c>
      <c r="G45" s="23">
        <v>49218</v>
      </c>
      <c r="H45" s="12">
        <v>49218</v>
      </c>
      <c r="I45" s="40">
        <f t="shared" si="10"/>
        <v>1</v>
      </c>
      <c r="J45" s="23"/>
      <c r="K45" s="23"/>
      <c r="L45" s="23"/>
      <c r="M45" s="45"/>
    </row>
    <row r="46" spans="1:13" ht="11.25">
      <c r="A46" s="46" t="s">
        <v>17</v>
      </c>
      <c r="B46" s="23">
        <f t="shared" si="6"/>
        <v>15860</v>
      </c>
      <c r="C46" s="23">
        <f t="shared" si="7"/>
        <v>6273</v>
      </c>
      <c r="D46" s="23">
        <f t="shared" si="8"/>
        <v>6273</v>
      </c>
      <c r="E46" s="40">
        <f t="shared" si="9"/>
        <v>1</v>
      </c>
      <c r="F46" s="25">
        <v>15860</v>
      </c>
      <c r="G46" s="23">
        <v>6273</v>
      </c>
      <c r="H46" s="12">
        <v>6273</v>
      </c>
      <c r="I46" s="40">
        <f t="shared" si="10"/>
        <v>1</v>
      </c>
      <c r="J46" s="23"/>
      <c r="K46" s="23"/>
      <c r="L46" s="23"/>
      <c r="M46" s="45"/>
    </row>
    <row r="47" spans="1:13" ht="11.25">
      <c r="A47" s="46" t="s">
        <v>160</v>
      </c>
      <c r="B47" s="23">
        <f t="shared" si="6"/>
        <v>0</v>
      </c>
      <c r="C47" s="23">
        <f t="shared" si="7"/>
        <v>3146</v>
      </c>
      <c r="D47" s="23">
        <f t="shared" si="8"/>
        <v>3146</v>
      </c>
      <c r="E47" s="40"/>
      <c r="F47" s="25"/>
      <c r="G47" s="23">
        <v>3146</v>
      </c>
      <c r="H47" s="12">
        <v>3146</v>
      </c>
      <c r="I47" s="40"/>
      <c r="J47" s="23"/>
      <c r="K47" s="23"/>
      <c r="L47" s="23"/>
      <c r="M47" s="45"/>
    </row>
    <row r="48" spans="1:13" ht="11.25">
      <c r="A48" s="46" t="s">
        <v>193</v>
      </c>
      <c r="B48" s="23"/>
      <c r="C48" s="23">
        <f t="shared" si="7"/>
        <v>385</v>
      </c>
      <c r="D48" s="23">
        <f t="shared" si="8"/>
        <v>385</v>
      </c>
      <c r="E48" s="40"/>
      <c r="F48" s="25"/>
      <c r="G48" s="23">
        <v>385</v>
      </c>
      <c r="H48" s="12">
        <v>385</v>
      </c>
      <c r="I48" s="40"/>
      <c r="J48" s="23"/>
      <c r="K48" s="23"/>
      <c r="L48" s="23"/>
      <c r="M48" s="45"/>
    </row>
    <row r="49" spans="1:13" ht="11.25">
      <c r="A49" s="46" t="s">
        <v>156</v>
      </c>
      <c r="B49" s="23">
        <f t="shared" si="6"/>
        <v>0</v>
      </c>
      <c r="C49" s="23">
        <f t="shared" si="7"/>
        <v>10556</v>
      </c>
      <c r="D49" s="23">
        <f t="shared" si="8"/>
        <v>10556</v>
      </c>
      <c r="E49" s="40">
        <f t="shared" si="9"/>
        <v>1</v>
      </c>
      <c r="F49" s="25"/>
      <c r="G49" s="23">
        <v>10556</v>
      </c>
      <c r="H49" s="12">
        <v>10556</v>
      </c>
      <c r="I49" s="40">
        <f t="shared" si="10"/>
        <v>1</v>
      </c>
      <c r="J49" s="23"/>
      <c r="K49" s="23"/>
      <c r="L49" s="23"/>
      <c r="M49" s="45"/>
    </row>
    <row r="50" spans="1:13" ht="12" customHeight="1">
      <c r="A50" s="46" t="s">
        <v>192</v>
      </c>
      <c r="B50" s="23"/>
      <c r="C50" s="23">
        <f t="shared" si="7"/>
        <v>6500</v>
      </c>
      <c r="D50" s="23">
        <f t="shared" si="8"/>
        <v>6500</v>
      </c>
      <c r="E50" s="40"/>
      <c r="F50" s="25"/>
      <c r="G50" s="23">
        <v>6500</v>
      </c>
      <c r="H50" s="12">
        <v>6500</v>
      </c>
      <c r="I50" s="40"/>
      <c r="J50" s="23"/>
      <c r="K50" s="23"/>
      <c r="L50" s="23"/>
      <c r="M50" s="45"/>
    </row>
    <row r="51" spans="1:13" ht="11.25">
      <c r="A51" s="46" t="s">
        <v>159</v>
      </c>
      <c r="B51" s="23">
        <f t="shared" si="6"/>
        <v>0</v>
      </c>
      <c r="C51" s="23">
        <f t="shared" si="7"/>
        <v>6900</v>
      </c>
      <c r="D51" s="23">
        <f t="shared" si="8"/>
        <v>6900</v>
      </c>
      <c r="E51" s="40">
        <f t="shared" si="9"/>
        <v>1</v>
      </c>
      <c r="F51" s="25"/>
      <c r="G51" s="23"/>
      <c r="H51" s="12"/>
      <c r="I51" s="40"/>
      <c r="J51" s="23"/>
      <c r="K51" s="23">
        <v>6900</v>
      </c>
      <c r="L51" s="23">
        <v>6900</v>
      </c>
      <c r="M51" s="45">
        <f>L51/K51</f>
        <v>1</v>
      </c>
    </row>
    <row r="52" spans="1:13" ht="11.25">
      <c r="A52" s="46" t="s">
        <v>183</v>
      </c>
      <c r="B52" s="23">
        <f t="shared" si="6"/>
        <v>0</v>
      </c>
      <c r="C52" s="23">
        <f t="shared" si="7"/>
        <v>49000</v>
      </c>
      <c r="D52" s="23">
        <f t="shared" si="8"/>
        <v>49000</v>
      </c>
      <c r="E52" s="40">
        <f t="shared" si="9"/>
        <v>1</v>
      </c>
      <c r="F52" s="25"/>
      <c r="G52" s="25"/>
      <c r="H52" s="12"/>
      <c r="I52" s="40"/>
      <c r="J52" s="23"/>
      <c r="K52" s="23">
        <v>49000</v>
      </c>
      <c r="L52" s="23">
        <v>49000</v>
      </c>
      <c r="M52" s="45">
        <f>L52/K52</f>
        <v>1</v>
      </c>
    </row>
    <row r="53" spans="1:13" s="16" customFormat="1" ht="22.5">
      <c r="A53" s="48" t="s">
        <v>158</v>
      </c>
      <c r="B53" s="38">
        <f t="shared" si="6"/>
        <v>108370</v>
      </c>
      <c r="C53" s="38">
        <f t="shared" si="7"/>
        <v>131978</v>
      </c>
      <c r="D53" s="38">
        <f t="shared" si="8"/>
        <v>131978</v>
      </c>
      <c r="E53" s="42">
        <f t="shared" si="9"/>
        <v>1</v>
      </c>
      <c r="F53" s="56">
        <f>SUM(F45:F51)</f>
        <v>108370</v>
      </c>
      <c r="G53" s="56">
        <f>SUM(G45:G51)</f>
        <v>76078</v>
      </c>
      <c r="H53" s="56">
        <f>SUM(H45:H51)</f>
        <v>76078</v>
      </c>
      <c r="I53" s="42">
        <f t="shared" si="10"/>
        <v>1</v>
      </c>
      <c r="J53" s="38">
        <f>SUM(J45:J52)</f>
        <v>0</v>
      </c>
      <c r="K53" s="38">
        <f>SUM(K45:K52)</f>
        <v>55900</v>
      </c>
      <c r="L53" s="38">
        <f>SUM(L45:L52)</f>
        <v>55900</v>
      </c>
      <c r="M53" s="49">
        <f>L53/K53</f>
        <v>1</v>
      </c>
    </row>
    <row r="54" spans="1:13" ht="24" customHeight="1">
      <c r="A54" s="46" t="s">
        <v>11</v>
      </c>
      <c r="B54" s="23">
        <f t="shared" si="6"/>
        <v>0</v>
      </c>
      <c r="C54" s="23">
        <f t="shared" si="7"/>
        <v>25</v>
      </c>
      <c r="D54" s="23">
        <f t="shared" si="8"/>
        <v>25</v>
      </c>
      <c r="E54" s="40">
        <f t="shared" si="9"/>
        <v>1</v>
      </c>
      <c r="F54" s="25"/>
      <c r="G54" s="23">
        <v>25</v>
      </c>
      <c r="H54" s="12">
        <v>25</v>
      </c>
      <c r="I54" s="40">
        <f t="shared" si="10"/>
        <v>1</v>
      </c>
      <c r="J54" s="23">
        <v>0</v>
      </c>
      <c r="K54" s="23"/>
      <c r="L54" s="23"/>
      <c r="M54" s="45"/>
    </row>
    <row r="55" spans="1:13" ht="21.75" customHeight="1">
      <c r="A55" s="46" t="s">
        <v>12</v>
      </c>
      <c r="B55" s="23">
        <f t="shared" si="6"/>
        <v>20222</v>
      </c>
      <c r="C55" s="23">
        <f t="shared" si="7"/>
        <v>20952</v>
      </c>
      <c r="D55" s="23">
        <f t="shared" si="8"/>
        <v>20952</v>
      </c>
      <c r="E55" s="40">
        <f t="shared" si="9"/>
        <v>1</v>
      </c>
      <c r="F55" s="25">
        <v>20222</v>
      </c>
      <c r="G55" s="23">
        <v>20952</v>
      </c>
      <c r="H55" s="12">
        <v>20952</v>
      </c>
      <c r="I55" s="40">
        <f t="shared" si="10"/>
        <v>1</v>
      </c>
      <c r="J55" s="23">
        <v>0</v>
      </c>
      <c r="K55" s="23"/>
      <c r="L55" s="23"/>
      <c r="M55" s="45"/>
    </row>
    <row r="56" spans="1:13" s="16" customFormat="1" ht="22.5">
      <c r="A56" s="48" t="s">
        <v>23</v>
      </c>
      <c r="B56" s="38">
        <f t="shared" si="6"/>
        <v>20222</v>
      </c>
      <c r="C56" s="38">
        <f t="shared" si="7"/>
        <v>20977</v>
      </c>
      <c r="D56" s="38">
        <f t="shared" si="8"/>
        <v>20977</v>
      </c>
      <c r="E56" s="42">
        <f t="shared" si="9"/>
        <v>1</v>
      </c>
      <c r="F56" s="56">
        <f>SUM(F54:F55)</f>
        <v>20222</v>
      </c>
      <c r="G56" s="56">
        <f>SUM(G54:G55)</f>
        <v>20977</v>
      </c>
      <c r="H56" s="56">
        <f>SUM(H54:H55)</f>
        <v>20977</v>
      </c>
      <c r="I56" s="42">
        <f t="shared" si="10"/>
        <v>1</v>
      </c>
      <c r="J56" s="56">
        <f>SUM(J54:J55)</f>
        <v>0</v>
      </c>
      <c r="K56" s="56">
        <f>SUM(K54:K55)</f>
        <v>0</v>
      </c>
      <c r="L56" s="56">
        <f>SUM(L54:L55)</f>
        <v>0</v>
      </c>
      <c r="M56" s="49"/>
    </row>
    <row r="57" spans="1:13" ht="22.5">
      <c r="A57" s="46" t="s">
        <v>166</v>
      </c>
      <c r="B57" s="23">
        <f t="shared" si="6"/>
        <v>0</v>
      </c>
      <c r="C57" s="23">
        <f t="shared" si="7"/>
        <v>0</v>
      </c>
      <c r="D57" s="23">
        <f t="shared" si="8"/>
        <v>0</v>
      </c>
      <c r="E57" s="40"/>
      <c r="F57" s="25"/>
      <c r="G57" s="23"/>
      <c r="H57" s="12"/>
      <c r="I57" s="40"/>
      <c r="J57" s="23"/>
      <c r="K57" s="23"/>
      <c r="L57" s="23"/>
      <c r="M57" s="45"/>
    </row>
    <row r="58" spans="1:13" ht="22.5">
      <c r="A58" s="46" t="s">
        <v>165</v>
      </c>
      <c r="B58" s="23">
        <f t="shared" si="6"/>
        <v>0</v>
      </c>
      <c r="C58" s="23">
        <f t="shared" si="7"/>
        <v>0</v>
      </c>
      <c r="D58" s="23">
        <f t="shared" si="8"/>
        <v>0</v>
      </c>
      <c r="E58" s="40"/>
      <c r="F58" s="25">
        <v>0</v>
      </c>
      <c r="G58" s="23"/>
      <c r="H58" s="12"/>
      <c r="I58" s="40"/>
      <c r="J58" s="23"/>
      <c r="K58" s="23"/>
      <c r="L58" s="23"/>
      <c r="M58" s="45"/>
    </row>
    <row r="59" spans="1:13" s="16" customFormat="1" ht="24" customHeight="1">
      <c r="A59" s="48" t="s">
        <v>24</v>
      </c>
      <c r="B59" s="38">
        <f t="shared" si="6"/>
        <v>0</v>
      </c>
      <c r="C59" s="38">
        <f t="shared" si="7"/>
        <v>0</v>
      </c>
      <c r="D59" s="38">
        <f t="shared" si="8"/>
        <v>0</v>
      </c>
      <c r="E59" s="42"/>
      <c r="F59" s="56">
        <f>SUM(F57:F58)</f>
        <v>0</v>
      </c>
      <c r="G59" s="38">
        <f>SUM(G57:G58)</f>
        <v>0</v>
      </c>
      <c r="H59" s="14">
        <f>SUM(H57:H58)</f>
        <v>0</v>
      </c>
      <c r="I59" s="42"/>
      <c r="J59" s="38">
        <f>SUM(J57:J58)</f>
        <v>0</v>
      </c>
      <c r="K59" s="38">
        <f>SUM(K57:K58)</f>
        <v>0</v>
      </c>
      <c r="L59" s="38">
        <f>SUM(L57:L58)</f>
        <v>0</v>
      </c>
      <c r="M59" s="49"/>
    </row>
    <row r="60" spans="1:13" ht="24" customHeight="1">
      <c r="A60" s="46" t="s">
        <v>162</v>
      </c>
      <c r="B60" s="23">
        <f t="shared" si="6"/>
        <v>0</v>
      </c>
      <c r="C60" s="23">
        <f t="shared" si="7"/>
        <v>0</v>
      </c>
      <c r="D60" s="23">
        <f t="shared" si="8"/>
        <v>0</v>
      </c>
      <c r="E60" s="40"/>
      <c r="F60" s="25"/>
      <c r="G60" s="23"/>
      <c r="H60" s="12"/>
      <c r="I60" s="40"/>
      <c r="J60" s="23"/>
      <c r="K60" s="23"/>
      <c r="L60" s="23"/>
      <c r="M60" s="45"/>
    </row>
    <row r="61" spans="1:13" s="15" customFormat="1" ht="27" customHeight="1">
      <c r="A61" s="47" t="s">
        <v>15</v>
      </c>
      <c r="B61" s="37">
        <f t="shared" si="6"/>
        <v>148977</v>
      </c>
      <c r="C61" s="37">
        <f t="shared" si="7"/>
        <v>174211</v>
      </c>
      <c r="D61" s="37">
        <f t="shared" si="8"/>
        <v>174211</v>
      </c>
      <c r="E61" s="40">
        <f t="shared" si="9"/>
        <v>1</v>
      </c>
      <c r="F61" s="51">
        <f>F44+F53+F56+F59</f>
        <v>148977</v>
      </c>
      <c r="G61" s="37">
        <f>G44+G53+G56+G59</f>
        <v>118311</v>
      </c>
      <c r="H61" s="13">
        <f>H44+H53+H56+H59+H60</f>
        <v>118311</v>
      </c>
      <c r="I61" s="40">
        <f t="shared" si="10"/>
        <v>1</v>
      </c>
      <c r="J61" s="37">
        <f>J44+J53+J56+J59</f>
        <v>0</v>
      </c>
      <c r="K61" s="37">
        <f>K44+K53+K56+K59</f>
        <v>55900</v>
      </c>
      <c r="L61" s="37">
        <f>L44+L53+L56+L59</f>
        <v>55900</v>
      </c>
      <c r="M61" s="45">
        <f>L61/K61</f>
        <v>1</v>
      </c>
    </row>
    <row r="62" spans="1:13" ht="11.25">
      <c r="A62" s="46" t="s">
        <v>13</v>
      </c>
      <c r="B62" s="23">
        <f t="shared" si="6"/>
        <v>20915</v>
      </c>
      <c r="C62" s="23">
        <f t="shared" si="7"/>
        <v>15997</v>
      </c>
      <c r="D62" s="23">
        <f t="shared" si="8"/>
        <v>15997</v>
      </c>
      <c r="E62" s="40">
        <f t="shared" si="9"/>
        <v>1</v>
      </c>
      <c r="F62" s="25">
        <v>20915</v>
      </c>
      <c r="G62" s="23">
        <v>15640</v>
      </c>
      <c r="H62" s="12">
        <v>15640</v>
      </c>
      <c r="I62" s="40">
        <f t="shared" si="10"/>
        <v>1</v>
      </c>
      <c r="J62" s="23"/>
      <c r="K62" s="23">
        <v>357</v>
      </c>
      <c r="L62" s="23">
        <v>357</v>
      </c>
      <c r="M62" s="45"/>
    </row>
    <row r="63" spans="1:13" ht="11.25">
      <c r="A63" s="46" t="s">
        <v>180</v>
      </c>
      <c r="B63" s="23"/>
      <c r="C63" s="23"/>
      <c r="D63" s="23">
        <f aca="true" t="shared" si="11" ref="D63:D69">H63+L63</f>
        <v>60</v>
      </c>
      <c r="E63" s="40"/>
      <c r="F63" s="25"/>
      <c r="G63" s="23">
        <v>60</v>
      </c>
      <c r="H63" s="12">
        <v>60</v>
      </c>
      <c r="I63" s="40"/>
      <c r="J63" s="23"/>
      <c r="K63" s="23"/>
      <c r="L63" s="23"/>
      <c r="M63" s="45"/>
    </row>
    <row r="64" spans="1:13" ht="11.25" customHeight="1">
      <c r="A64" s="46" t="s">
        <v>14</v>
      </c>
      <c r="B64" s="23">
        <f aca="true" t="shared" si="12" ref="B64:C69">F64+J64</f>
        <v>0</v>
      </c>
      <c r="C64" s="23">
        <f t="shared" si="12"/>
        <v>3189</v>
      </c>
      <c r="D64" s="23">
        <f t="shared" si="11"/>
        <v>3189</v>
      </c>
      <c r="E64" s="40"/>
      <c r="F64" s="25"/>
      <c r="G64" s="23">
        <v>3189</v>
      </c>
      <c r="H64" s="12">
        <v>3189</v>
      </c>
      <c r="I64" s="40"/>
      <c r="J64" s="23"/>
      <c r="K64" s="23"/>
      <c r="L64" s="23"/>
      <c r="M64" s="45"/>
    </row>
    <row r="65" spans="1:13" ht="11.25" customHeight="1">
      <c r="A65" s="46" t="s">
        <v>167</v>
      </c>
      <c r="B65" s="23">
        <f t="shared" si="12"/>
        <v>0</v>
      </c>
      <c r="C65" s="23">
        <f t="shared" si="12"/>
        <v>0</v>
      </c>
      <c r="D65" s="23">
        <f t="shared" si="11"/>
        <v>-4568</v>
      </c>
      <c r="E65" s="40"/>
      <c r="F65" s="25"/>
      <c r="G65" s="23"/>
      <c r="H65" s="12">
        <v>-4568</v>
      </c>
      <c r="I65" s="40"/>
      <c r="J65" s="23"/>
      <c r="K65" s="23"/>
      <c r="L65" s="23"/>
      <c r="M65" s="45"/>
    </row>
    <row r="66" spans="1:13" s="15" customFormat="1" ht="22.5">
      <c r="A66" s="47" t="s">
        <v>16</v>
      </c>
      <c r="B66" s="37">
        <f t="shared" si="12"/>
        <v>20915</v>
      </c>
      <c r="C66" s="37">
        <f t="shared" si="12"/>
        <v>19246</v>
      </c>
      <c r="D66" s="37">
        <f t="shared" si="11"/>
        <v>14678</v>
      </c>
      <c r="E66" s="40">
        <f t="shared" si="9"/>
        <v>0.7626519796321314</v>
      </c>
      <c r="F66" s="51">
        <f>SUM(F62:F65)</f>
        <v>20915</v>
      </c>
      <c r="G66" s="51">
        <f>SUM(G62:G65)</f>
        <v>18889</v>
      </c>
      <c r="H66" s="51">
        <f>SUM(H62:H65)</f>
        <v>14321</v>
      </c>
      <c r="I66" s="40">
        <f t="shared" si="10"/>
        <v>0.7581661284345386</v>
      </c>
      <c r="J66" s="51">
        <f>SUM(J62:J65)</f>
        <v>0</v>
      </c>
      <c r="K66" s="51">
        <f>SUM(K62:K65)</f>
        <v>357</v>
      </c>
      <c r="L66" s="51">
        <f>SUM(L62:L65)</f>
        <v>357</v>
      </c>
      <c r="M66" s="45"/>
    </row>
    <row r="67" spans="1:13" s="15" customFormat="1" ht="11.25">
      <c r="A67" s="47" t="s">
        <v>125</v>
      </c>
      <c r="B67" s="37">
        <f t="shared" si="12"/>
        <v>204191</v>
      </c>
      <c r="C67" s="37">
        <f t="shared" si="12"/>
        <v>263612</v>
      </c>
      <c r="D67" s="37">
        <f t="shared" si="11"/>
        <v>259044</v>
      </c>
      <c r="E67" s="41">
        <f t="shared" si="9"/>
        <v>0.982671502056052</v>
      </c>
      <c r="F67" s="51">
        <f>F15+F29+F34+F61+F66</f>
        <v>202691</v>
      </c>
      <c r="G67" s="37">
        <f>G15+G29+G34+G61+G66</f>
        <v>202351</v>
      </c>
      <c r="H67" s="13">
        <f>H15+H29+H34+H61+H66</f>
        <v>197783</v>
      </c>
      <c r="I67" s="41">
        <f t="shared" si="10"/>
        <v>0.9774253648363487</v>
      </c>
      <c r="J67" s="37">
        <f>J15+J29+J34+J61+J66</f>
        <v>1500</v>
      </c>
      <c r="K67" s="37">
        <f>K15+K29+K34+K61+K66</f>
        <v>61261</v>
      </c>
      <c r="L67" s="37">
        <f>L15+L29+L34+L61+L66</f>
        <v>61261</v>
      </c>
      <c r="M67" s="50">
        <f>L67/K67</f>
        <v>1</v>
      </c>
    </row>
    <row r="68" spans="1:13" s="126" customFormat="1" ht="19.5">
      <c r="A68" s="123" t="s">
        <v>104</v>
      </c>
      <c r="B68" s="124">
        <f t="shared" si="12"/>
        <v>20385</v>
      </c>
      <c r="C68" s="124">
        <f t="shared" si="12"/>
        <v>21256</v>
      </c>
      <c r="D68" s="124">
        <f t="shared" si="11"/>
        <v>21256</v>
      </c>
      <c r="E68" s="132">
        <f t="shared" si="9"/>
        <v>1</v>
      </c>
      <c r="F68" s="133">
        <f>F44</f>
        <v>20385</v>
      </c>
      <c r="G68" s="124">
        <f>G44</f>
        <v>21256</v>
      </c>
      <c r="H68" s="134">
        <f>H44</f>
        <v>21256</v>
      </c>
      <c r="I68" s="132">
        <f t="shared" si="10"/>
        <v>1</v>
      </c>
      <c r="J68" s="124">
        <f>J44</f>
        <v>0</v>
      </c>
      <c r="K68" s="124">
        <f>K44</f>
        <v>0</v>
      </c>
      <c r="L68" s="124">
        <f>L44</f>
        <v>0</v>
      </c>
      <c r="M68" s="127"/>
    </row>
    <row r="69" spans="1:13" s="104" customFormat="1" ht="20.25" customHeight="1">
      <c r="A69" s="115" t="s">
        <v>83</v>
      </c>
      <c r="B69" s="116">
        <f t="shared" si="12"/>
        <v>183806</v>
      </c>
      <c r="C69" s="116">
        <f t="shared" si="12"/>
        <v>242356</v>
      </c>
      <c r="D69" s="116">
        <f t="shared" si="11"/>
        <v>237788</v>
      </c>
      <c r="E69" s="117">
        <f t="shared" si="9"/>
        <v>0.9811516942019178</v>
      </c>
      <c r="F69" s="118">
        <f>F67-F68</f>
        <v>182306</v>
      </c>
      <c r="G69" s="116">
        <f>G67-G68</f>
        <v>181095</v>
      </c>
      <c r="H69" s="119">
        <f>H67-H68</f>
        <v>176527</v>
      </c>
      <c r="I69" s="117">
        <f t="shared" si="10"/>
        <v>0.9747756702283332</v>
      </c>
      <c r="J69" s="116">
        <f>J67-J68</f>
        <v>1500</v>
      </c>
      <c r="K69" s="116">
        <f>K67-K68</f>
        <v>61261</v>
      </c>
      <c r="L69" s="116">
        <f>L67-L68</f>
        <v>61261</v>
      </c>
      <c r="M69" s="120">
        <f>L69/K69</f>
        <v>1</v>
      </c>
    </row>
    <row r="71" ht="11.25">
      <c r="D71" s="113"/>
    </row>
  </sheetData>
  <mergeCells count="40">
    <mergeCell ref="A1:A8"/>
    <mergeCell ref="B1:M2"/>
    <mergeCell ref="B3:E4"/>
    <mergeCell ref="F3:I4"/>
    <mergeCell ref="J3:M4"/>
    <mergeCell ref="B5:B6"/>
    <mergeCell ref="C5:C6"/>
    <mergeCell ref="B7:C8"/>
    <mergeCell ref="D5:D8"/>
    <mergeCell ref="E5:E8"/>
    <mergeCell ref="F5:F6"/>
    <mergeCell ref="G5:G6"/>
    <mergeCell ref="H5:H8"/>
    <mergeCell ref="I5:I8"/>
    <mergeCell ref="F7:G8"/>
    <mergeCell ref="J5:J6"/>
    <mergeCell ref="K5:K6"/>
    <mergeCell ref="L5:L8"/>
    <mergeCell ref="M5:M8"/>
    <mergeCell ref="J7:K8"/>
    <mergeCell ref="A36:A43"/>
    <mergeCell ref="B36:M37"/>
    <mergeCell ref="B38:E39"/>
    <mergeCell ref="F38:I39"/>
    <mergeCell ref="J38:M39"/>
    <mergeCell ref="B40:B41"/>
    <mergeCell ref="C40:C41"/>
    <mergeCell ref="D40:D43"/>
    <mergeCell ref="E40:E43"/>
    <mergeCell ref="F40:F41"/>
    <mergeCell ref="K40:K41"/>
    <mergeCell ref="L40:L43"/>
    <mergeCell ref="M40:M43"/>
    <mergeCell ref="B42:C43"/>
    <mergeCell ref="F42:G43"/>
    <mergeCell ref="J42:K43"/>
    <mergeCell ref="G40:G41"/>
    <mergeCell ref="H40:H43"/>
    <mergeCell ref="I40:I43"/>
    <mergeCell ref="J40:J41"/>
  </mergeCells>
  <printOptions horizontalCentered="1"/>
  <pageMargins left="0.47" right="0.48" top="0.63" bottom="0.33" header="0.17" footer="0.17"/>
  <pageSetup horizontalDpi="180" verticalDpi="180" orientation="landscape" paperSize="9" r:id="rId1"/>
  <headerFooter alignWithMargins="0">
    <oddHeader>&amp;C&amp;"Arial,Félkövér dőlt"&amp;11Tiszagyulaháza község 2007.évi költségvetési bevételeinek
teljesítése bevételi forrásonként&amp;R&amp;"Arial,Dőlt"&amp;8 1.számú melléklet
adatok ezer forintban</oddHeader>
    <oddFooter>&amp;C&amp;"Arial,Normál"&amp;8&amp;P. oldal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4"/>
  <sheetViews>
    <sheetView workbookViewId="0" topLeftCell="A1">
      <pane xSplit="3" ySplit="8" topLeftCell="E1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26" sqref="O126"/>
    </sheetView>
  </sheetViews>
  <sheetFormatPr defaultColWidth="9.00390625" defaultRowHeight="12.75"/>
  <cols>
    <col min="1" max="2" width="3.75390625" style="10" customWidth="1"/>
    <col min="3" max="3" width="22.125" style="9" customWidth="1"/>
    <col min="4" max="4" width="11.25390625" style="10" customWidth="1"/>
    <col min="5" max="5" width="10.625" style="10" customWidth="1"/>
    <col min="6" max="6" width="10.125" style="10" customWidth="1"/>
    <col min="7" max="7" width="8.375" style="31" customWidth="1"/>
    <col min="8" max="8" width="12.00390625" style="10" customWidth="1"/>
    <col min="9" max="10" width="9.75390625" style="10" customWidth="1"/>
    <col min="11" max="11" width="7.75390625" style="31" customWidth="1"/>
    <col min="12" max="12" width="9.75390625" style="10" customWidth="1"/>
    <col min="13" max="14" width="9.75390625" style="12" customWidth="1"/>
    <col min="15" max="15" width="8.125" style="31" customWidth="1"/>
    <col min="16" max="16384" width="9.125" style="10" customWidth="1"/>
  </cols>
  <sheetData>
    <row r="1" spans="1:15" ht="11.25">
      <c r="A1" s="191" t="s">
        <v>40</v>
      </c>
      <c r="B1" s="177"/>
      <c r="C1" s="190" t="s">
        <v>26</v>
      </c>
      <c r="D1" s="164" t="s">
        <v>118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 ht="11.25">
      <c r="A2" s="193"/>
      <c r="B2" s="178"/>
      <c r="C2" s="179"/>
      <c r="D2" s="167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200"/>
    </row>
    <row r="3" spans="1:15" ht="11.25">
      <c r="A3" s="201" t="s">
        <v>29</v>
      </c>
      <c r="B3" s="203" t="s">
        <v>41</v>
      </c>
      <c r="C3" s="179"/>
      <c r="D3" s="164" t="s">
        <v>119</v>
      </c>
      <c r="E3" s="205"/>
      <c r="F3" s="205"/>
      <c r="G3" s="206"/>
      <c r="H3" s="164" t="s">
        <v>89</v>
      </c>
      <c r="I3" s="165"/>
      <c r="J3" s="165"/>
      <c r="K3" s="166"/>
      <c r="L3" s="205" t="s">
        <v>27</v>
      </c>
      <c r="M3" s="165"/>
      <c r="N3" s="165"/>
      <c r="O3" s="166"/>
    </row>
    <row r="4" spans="1:15" ht="11.25">
      <c r="A4" s="201"/>
      <c r="B4" s="203"/>
      <c r="C4" s="179"/>
      <c r="D4" s="207"/>
      <c r="E4" s="208"/>
      <c r="F4" s="208"/>
      <c r="G4" s="209"/>
      <c r="H4" s="167"/>
      <c r="I4" s="162"/>
      <c r="J4" s="162"/>
      <c r="K4" s="200"/>
      <c r="L4" s="162"/>
      <c r="M4" s="162"/>
      <c r="N4" s="162"/>
      <c r="O4" s="200"/>
    </row>
    <row r="5" spans="1:15" ht="11.25" customHeight="1">
      <c r="A5" s="201"/>
      <c r="B5" s="203"/>
      <c r="C5" s="179"/>
      <c r="D5" s="188" t="s">
        <v>120</v>
      </c>
      <c r="E5" s="188" t="s">
        <v>130</v>
      </c>
      <c r="F5" s="179" t="s">
        <v>190</v>
      </c>
      <c r="G5" s="181" t="s">
        <v>131</v>
      </c>
      <c r="H5" s="188" t="s">
        <v>120</v>
      </c>
      <c r="I5" s="177" t="s">
        <v>130</v>
      </c>
      <c r="J5" s="179" t="s">
        <v>190</v>
      </c>
      <c r="K5" s="181" t="s">
        <v>131</v>
      </c>
      <c r="L5" s="188" t="s">
        <v>120</v>
      </c>
      <c r="M5" s="177" t="s">
        <v>130</v>
      </c>
      <c r="N5" s="179" t="s">
        <v>190</v>
      </c>
      <c r="O5" s="181" t="s">
        <v>131</v>
      </c>
    </row>
    <row r="6" spans="1:15" ht="11.25" customHeight="1">
      <c r="A6" s="201"/>
      <c r="B6" s="203"/>
      <c r="C6" s="179"/>
      <c r="D6" s="199"/>
      <c r="E6" s="199"/>
      <c r="F6" s="179"/>
      <c r="G6" s="195"/>
      <c r="H6" s="199"/>
      <c r="I6" s="176"/>
      <c r="J6" s="179"/>
      <c r="K6" s="195"/>
      <c r="L6" s="199"/>
      <c r="M6" s="176"/>
      <c r="N6" s="179"/>
      <c r="O6" s="195"/>
    </row>
    <row r="7" spans="1:15" ht="11.25" customHeight="1">
      <c r="A7" s="201"/>
      <c r="B7" s="203"/>
      <c r="C7" s="179"/>
      <c r="D7" s="184" t="s">
        <v>1</v>
      </c>
      <c r="E7" s="173"/>
      <c r="F7" s="179"/>
      <c r="G7" s="195"/>
      <c r="H7" s="184" t="s">
        <v>1</v>
      </c>
      <c r="I7" s="173"/>
      <c r="J7" s="179"/>
      <c r="K7" s="195"/>
      <c r="L7" s="184" t="s">
        <v>1</v>
      </c>
      <c r="M7" s="173"/>
      <c r="N7" s="179"/>
      <c r="O7" s="195"/>
    </row>
    <row r="8" spans="1:15" ht="12" customHeight="1" thickBot="1">
      <c r="A8" s="202"/>
      <c r="B8" s="204"/>
      <c r="C8" s="163"/>
      <c r="D8" s="197"/>
      <c r="E8" s="198"/>
      <c r="F8" s="180"/>
      <c r="G8" s="196"/>
      <c r="H8" s="197"/>
      <c r="I8" s="198"/>
      <c r="J8" s="180"/>
      <c r="K8" s="196"/>
      <c r="L8" s="197"/>
      <c r="M8" s="198"/>
      <c r="N8" s="180"/>
      <c r="O8" s="196"/>
    </row>
    <row r="9" spans="1:15" ht="12" thickTop="1">
      <c r="A9" s="63"/>
      <c r="B9" s="63"/>
      <c r="C9" s="66"/>
      <c r="D9" s="36"/>
      <c r="E9" s="36"/>
      <c r="F9" s="36"/>
      <c r="G9" s="39"/>
      <c r="H9" s="36"/>
      <c r="I9" s="36"/>
      <c r="J9" s="36"/>
      <c r="K9" s="39"/>
      <c r="L9" s="36"/>
      <c r="M9" s="43"/>
      <c r="N9" s="43"/>
      <c r="O9" s="45"/>
    </row>
    <row r="10" spans="1:15" ht="11.25">
      <c r="A10" s="64"/>
      <c r="B10" s="64"/>
      <c r="C10" s="19"/>
      <c r="D10" s="20"/>
      <c r="E10" s="20"/>
      <c r="F10" s="20"/>
      <c r="G10" s="57"/>
      <c r="H10" s="20"/>
      <c r="I10" s="20"/>
      <c r="J10" s="20"/>
      <c r="K10" s="57"/>
      <c r="L10" s="20"/>
      <c r="M10" s="23"/>
      <c r="N10" s="23"/>
      <c r="O10" s="45"/>
    </row>
    <row r="11" spans="1:15" ht="11.25">
      <c r="A11" s="22"/>
      <c r="B11" s="20"/>
      <c r="C11" s="46"/>
      <c r="D11" s="20"/>
      <c r="E11" s="20"/>
      <c r="F11" s="20"/>
      <c r="G11" s="57"/>
      <c r="H11" s="20"/>
      <c r="I11" s="20"/>
      <c r="J11" s="20"/>
      <c r="K11" s="57"/>
      <c r="L11" s="20"/>
      <c r="M11" s="23"/>
      <c r="N11" s="23"/>
      <c r="O11" s="45"/>
    </row>
    <row r="12" spans="1:15" ht="11.25">
      <c r="A12" s="22">
        <v>10</v>
      </c>
      <c r="B12" s="210" t="s">
        <v>90</v>
      </c>
      <c r="C12" s="47" t="s">
        <v>42</v>
      </c>
      <c r="D12" s="37">
        <f>D13+D14+D15+D16+D17</f>
        <v>20965</v>
      </c>
      <c r="E12" s="37">
        <f>E13+E14+E15+E16+E17</f>
        <v>21812</v>
      </c>
      <c r="F12" s="37">
        <f>F13+F14+F15+F16+F17</f>
        <v>21812</v>
      </c>
      <c r="G12" s="41">
        <f>F12/E12</f>
        <v>1</v>
      </c>
      <c r="H12" s="37">
        <f>H13+H14+H15+H16+H17</f>
        <v>20965</v>
      </c>
      <c r="I12" s="37">
        <f>I13+I14+I15+I16+I17</f>
        <v>21455</v>
      </c>
      <c r="J12" s="37">
        <f>J13+J14+J15+J16+J17</f>
        <v>21455</v>
      </c>
      <c r="K12" s="41">
        <f>J12/I12</f>
        <v>1</v>
      </c>
      <c r="L12" s="37">
        <f>L13+L14+L15+L16+L17</f>
        <v>0</v>
      </c>
      <c r="M12" s="37">
        <f>M13+M14+M15+M16+M17</f>
        <v>357</v>
      </c>
      <c r="N12" s="37">
        <f>N13+N14+N15+N16</f>
        <v>0</v>
      </c>
      <c r="O12" s="41"/>
    </row>
    <row r="13" spans="1:15" ht="11.25">
      <c r="A13" s="22"/>
      <c r="B13" s="210"/>
      <c r="C13" s="46" t="s">
        <v>140</v>
      </c>
      <c r="D13" s="23">
        <f aca="true" t="shared" si="0" ref="D13:F17">H13+L13</f>
        <v>50</v>
      </c>
      <c r="E13" s="23">
        <f t="shared" si="0"/>
        <v>82</v>
      </c>
      <c r="F13" s="23">
        <f t="shared" si="0"/>
        <v>82</v>
      </c>
      <c r="G13" s="40">
        <f>F13/E13</f>
        <v>1</v>
      </c>
      <c r="H13" s="23">
        <v>50</v>
      </c>
      <c r="I13" s="23">
        <v>82</v>
      </c>
      <c r="J13" s="23">
        <v>82</v>
      </c>
      <c r="K13" s="40">
        <f>J13/I13</f>
        <v>1</v>
      </c>
      <c r="L13" s="23"/>
      <c r="M13" s="23"/>
      <c r="N13" s="23"/>
      <c r="O13" s="45"/>
    </row>
    <row r="14" spans="1:15" ht="22.5">
      <c r="A14" s="22"/>
      <c r="B14" s="210"/>
      <c r="C14" s="46" t="s">
        <v>137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40"/>
      <c r="H14" s="23"/>
      <c r="I14" s="23"/>
      <c r="J14" s="23"/>
      <c r="K14" s="40"/>
      <c r="L14" s="23"/>
      <c r="M14" s="23"/>
      <c r="N14" s="23"/>
      <c r="O14" s="45"/>
    </row>
    <row r="15" spans="1:15" ht="22.5">
      <c r="A15" s="22"/>
      <c r="B15" s="210"/>
      <c r="C15" s="46" t="s">
        <v>138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40"/>
      <c r="H15" s="23"/>
      <c r="I15" s="23"/>
      <c r="J15" s="23"/>
      <c r="K15" s="40"/>
      <c r="L15" s="23"/>
      <c r="M15" s="23"/>
      <c r="N15" s="23"/>
      <c r="O15" s="40"/>
    </row>
    <row r="16" spans="1:15" ht="22.5">
      <c r="A16" s="22"/>
      <c r="B16" s="210"/>
      <c r="C16" s="46" t="s">
        <v>139</v>
      </c>
      <c r="D16" s="23">
        <f t="shared" si="0"/>
        <v>0</v>
      </c>
      <c r="E16" s="23">
        <f t="shared" si="0"/>
        <v>2859</v>
      </c>
      <c r="F16" s="23">
        <f t="shared" si="0"/>
        <v>2859</v>
      </c>
      <c r="G16" s="40">
        <f>F16/E16</f>
        <v>1</v>
      </c>
      <c r="H16" s="23"/>
      <c r="I16" s="23">
        <v>2859</v>
      </c>
      <c r="J16" s="23">
        <v>2859</v>
      </c>
      <c r="K16" s="40">
        <f>J16/I16</f>
        <v>1</v>
      </c>
      <c r="L16" s="23"/>
      <c r="M16" s="23"/>
      <c r="N16" s="23"/>
      <c r="O16" s="45"/>
    </row>
    <row r="17" spans="1:15" ht="22.5">
      <c r="A17" s="22"/>
      <c r="B17" s="210"/>
      <c r="C17" s="46" t="s">
        <v>164</v>
      </c>
      <c r="D17" s="23">
        <f t="shared" si="0"/>
        <v>20915</v>
      </c>
      <c r="E17" s="23">
        <f t="shared" si="0"/>
        <v>18871</v>
      </c>
      <c r="F17" s="23">
        <f t="shared" si="0"/>
        <v>18871</v>
      </c>
      <c r="G17" s="40">
        <f>F17/E17</f>
        <v>1</v>
      </c>
      <c r="H17" s="23">
        <v>20915</v>
      </c>
      <c r="I17" s="23">
        <v>18514</v>
      </c>
      <c r="J17" s="23">
        <f>2874+15640</f>
        <v>18514</v>
      </c>
      <c r="K17" s="40">
        <f>J17/I17</f>
        <v>1</v>
      </c>
      <c r="L17" s="23"/>
      <c r="M17" s="23">
        <v>357</v>
      </c>
      <c r="N17" s="23">
        <v>357</v>
      </c>
      <c r="O17" s="45"/>
    </row>
    <row r="18" spans="1:15" ht="11.25">
      <c r="A18" s="22"/>
      <c r="B18" s="65"/>
      <c r="C18" s="46"/>
      <c r="D18" s="23"/>
      <c r="E18" s="23"/>
      <c r="F18" s="23"/>
      <c r="G18" s="40"/>
      <c r="H18" s="23"/>
      <c r="I18" s="23"/>
      <c r="J18" s="23"/>
      <c r="K18" s="41"/>
      <c r="L18" s="23"/>
      <c r="M18" s="23"/>
      <c r="N18" s="23"/>
      <c r="O18" s="45"/>
    </row>
    <row r="19" spans="1:15" ht="11.25">
      <c r="A19" s="22"/>
      <c r="B19" s="20"/>
      <c r="C19" s="46"/>
      <c r="D19" s="23"/>
      <c r="E19" s="23"/>
      <c r="F19" s="23"/>
      <c r="G19" s="40"/>
      <c r="H19" s="23"/>
      <c r="I19" s="23"/>
      <c r="J19" s="23"/>
      <c r="K19" s="41"/>
      <c r="L19" s="23"/>
      <c r="M19" s="23"/>
      <c r="N19" s="23"/>
      <c r="O19" s="45"/>
    </row>
    <row r="20" spans="1:15" ht="11.25">
      <c r="A20" s="22">
        <v>11</v>
      </c>
      <c r="B20" s="210" t="s">
        <v>174</v>
      </c>
      <c r="C20" s="47" t="s">
        <v>42</v>
      </c>
      <c r="D20" s="37">
        <f>D21+D22+D23+D24+D25</f>
        <v>0</v>
      </c>
      <c r="E20" s="37">
        <f>E21+E22+E23+E24+E25</f>
        <v>11859</v>
      </c>
      <c r="F20" s="37">
        <f>F21+F22+F23+F24+F25</f>
        <v>11859</v>
      </c>
      <c r="G20" s="41">
        <f>F20/E20</f>
        <v>1</v>
      </c>
      <c r="H20" s="37">
        <f>H21+H22+H23+H24+H25</f>
        <v>0</v>
      </c>
      <c r="I20" s="37">
        <f>I21+I22+I23+I24+I25</f>
        <v>11859</v>
      </c>
      <c r="J20" s="37">
        <f>J21+J22+J23+J24+J25</f>
        <v>11859</v>
      </c>
      <c r="K20" s="41">
        <f>J20/I20</f>
        <v>1</v>
      </c>
      <c r="L20" s="37">
        <f>L21+L22+L23+L24+L25</f>
        <v>0</v>
      </c>
      <c r="M20" s="37">
        <f>M21+M22+M23+M24+M25</f>
        <v>0</v>
      </c>
      <c r="N20" s="37">
        <f>N21+N22+N23+N24+N25</f>
        <v>0</v>
      </c>
      <c r="O20" s="45"/>
    </row>
    <row r="21" spans="1:15" ht="22.5">
      <c r="A21" s="22"/>
      <c r="B21" s="210"/>
      <c r="C21" s="46" t="s">
        <v>132</v>
      </c>
      <c r="D21" s="23">
        <f aca="true" t="shared" si="1" ref="D21:F25">H21+L21</f>
        <v>0</v>
      </c>
      <c r="E21" s="23">
        <f t="shared" si="1"/>
        <v>0</v>
      </c>
      <c r="F21" s="23">
        <f t="shared" si="1"/>
        <v>0</v>
      </c>
      <c r="G21" s="40"/>
      <c r="H21" s="23">
        <v>0</v>
      </c>
      <c r="I21" s="23"/>
      <c r="J21" s="23"/>
      <c r="K21" s="40"/>
      <c r="L21" s="23">
        <v>0</v>
      </c>
      <c r="M21" s="23"/>
      <c r="N21" s="23"/>
      <c r="O21" s="45"/>
    </row>
    <row r="22" spans="1:15" ht="22.5">
      <c r="A22" s="22"/>
      <c r="B22" s="210"/>
      <c r="C22" s="46" t="s">
        <v>142</v>
      </c>
      <c r="D22" s="23">
        <f t="shared" si="1"/>
        <v>0</v>
      </c>
      <c r="E22" s="23">
        <f t="shared" si="1"/>
        <v>0</v>
      </c>
      <c r="F22" s="23">
        <f t="shared" si="1"/>
        <v>0</v>
      </c>
      <c r="G22" s="40"/>
      <c r="H22" s="23">
        <v>0</v>
      </c>
      <c r="I22" s="23"/>
      <c r="J22" s="23"/>
      <c r="K22" s="40"/>
      <c r="L22" s="23">
        <v>0</v>
      </c>
      <c r="M22" s="23"/>
      <c r="N22" s="23"/>
      <c r="O22" s="45"/>
    </row>
    <row r="23" spans="1:15" ht="22.5">
      <c r="A23" s="22"/>
      <c r="B23" s="210"/>
      <c r="C23" s="46" t="s">
        <v>134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40"/>
      <c r="H23" s="23">
        <v>0</v>
      </c>
      <c r="I23" s="23"/>
      <c r="J23" s="23"/>
      <c r="K23" s="40"/>
      <c r="L23" s="23">
        <v>0</v>
      </c>
      <c r="M23" s="23"/>
      <c r="N23" s="23"/>
      <c r="O23" s="45"/>
    </row>
    <row r="24" spans="1:15" ht="22.5">
      <c r="A24" s="22"/>
      <c r="B24" s="210"/>
      <c r="C24" s="46" t="s">
        <v>139</v>
      </c>
      <c r="D24" s="23">
        <f t="shared" si="1"/>
        <v>0</v>
      </c>
      <c r="E24" s="23">
        <f t="shared" si="1"/>
        <v>11859</v>
      </c>
      <c r="F24" s="23">
        <f t="shared" si="1"/>
        <v>11859</v>
      </c>
      <c r="G24" s="40">
        <f>F24/E24</f>
        <v>1</v>
      </c>
      <c r="H24" s="23"/>
      <c r="I24" s="23">
        <v>11859</v>
      </c>
      <c r="J24" s="23">
        <v>11859</v>
      </c>
      <c r="K24" s="40">
        <f>J24/I24</f>
        <v>1</v>
      </c>
      <c r="L24" s="23">
        <v>0</v>
      </c>
      <c r="M24" s="23"/>
      <c r="N24" s="23"/>
      <c r="O24" s="45"/>
    </row>
    <row r="25" spans="1:15" ht="22.5">
      <c r="A25" s="22"/>
      <c r="B25" s="210"/>
      <c r="C25" s="46" t="s">
        <v>136</v>
      </c>
      <c r="D25" s="23">
        <f t="shared" si="1"/>
        <v>0</v>
      </c>
      <c r="E25" s="23">
        <f t="shared" si="1"/>
        <v>0</v>
      </c>
      <c r="F25" s="23">
        <f t="shared" si="1"/>
        <v>0</v>
      </c>
      <c r="G25" s="40"/>
      <c r="H25" s="23">
        <v>0</v>
      </c>
      <c r="I25" s="23">
        <v>0</v>
      </c>
      <c r="J25" s="23"/>
      <c r="K25" s="40"/>
      <c r="L25" s="23">
        <v>0</v>
      </c>
      <c r="M25" s="23"/>
      <c r="N25" s="23"/>
      <c r="O25" s="45"/>
    </row>
    <row r="26" spans="1:15" ht="11.25">
      <c r="A26" s="27"/>
      <c r="B26" s="73"/>
      <c r="C26" s="59"/>
      <c r="D26" s="28"/>
      <c r="E26" s="28"/>
      <c r="F26" s="28"/>
      <c r="G26" s="61"/>
      <c r="H26" s="28"/>
      <c r="I26" s="28"/>
      <c r="J26" s="28"/>
      <c r="K26" s="54"/>
      <c r="L26" s="28"/>
      <c r="M26" s="28"/>
      <c r="N26" s="28"/>
      <c r="O26" s="55"/>
    </row>
    <row r="27" spans="1:12" ht="11.25">
      <c r="A27" s="11"/>
      <c r="B27" s="62"/>
      <c r="D27" s="12"/>
      <c r="E27" s="12"/>
      <c r="F27" s="12"/>
      <c r="G27" s="32"/>
      <c r="H27" s="12"/>
      <c r="I27" s="12"/>
      <c r="J27" s="12"/>
      <c r="K27" s="32"/>
      <c r="L27" s="12"/>
    </row>
    <row r="28" spans="1:15" ht="11.25" customHeight="1">
      <c r="A28" s="191" t="s">
        <v>40</v>
      </c>
      <c r="B28" s="177"/>
      <c r="C28" s="190" t="s">
        <v>26</v>
      </c>
      <c r="D28" s="164" t="s">
        <v>118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</row>
    <row r="29" spans="1:15" ht="11.25" customHeight="1">
      <c r="A29" s="193"/>
      <c r="B29" s="178"/>
      <c r="C29" s="179"/>
      <c r="D29" s="16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200"/>
    </row>
    <row r="30" spans="1:15" ht="11.25" customHeight="1">
      <c r="A30" s="201" t="s">
        <v>29</v>
      </c>
      <c r="B30" s="203" t="s">
        <v>41</v>
      </c>
      <c r="C30" s="179"/>
      <c r="D30" s="164" t="s">
        <v>119</v>
      </c>
      <c r="E30" s="205"/>
      <c r="F30" s="205"/>
      <c r="G30" s="206"/>
      <c r="H30" s="164" t="s">
        <v>89</v>
      </c>
      <c r="I30" s="165"/>
      <c r="J30" s="165"/>
      <c r="K30" s="166"/>
      <c r="L30" s="205" t="s">
        <v>27</v>
      </c>
      <c r="M30" s="165"/>
      <c r="N30" s="165"/>
      <c r="O30" s="166"/>
    </row>
    <row r="31" spans="1:15" ht="11.25" customHeight="1">
      <c r="A31" s="201"/>
      <c r="B31" s="203"/>
      <c r="C31" s="179"/>
      <c r="D31" s="207"/>
      <c r="E31" s="208"/>
      <c r="F31" s="208"/>
      <c r="G31" s="209"/>
      <c r="H31" s="167"/>
      <c r="I31" s="162"/>
      <c r="J31" s="162"/>
      <c r="K31" s="200"/>
      <c r="L31" s="162"/>
      <c r="M31" s="162"/>
      <c r="N31" s="162"/>
      <c r="O31" s="200"/>
    </row>
    <row r="32" spans="1:15" ht="11.25" customHeight="1">
      <c r="A32" s="201"/>
      <c r="B32" s="203"/>
      <c r="C32" s="179"/>
      <c r="D32" s="188" t="s">
        <v>120</v>
      </c>
      <c r="E32" s="188" t="s">
        <v>130</v>
      </c>
      <c r="F32" s="179" t="s">
        <v>190</v>
      </c>
      <c r="G32" s="181" t="s">
        <v>131</v>
      </c>
      <c r="H32" s="188" t="s">
        <v>120</v>
      </c>
      <c r="I32" s="177" t="s">
        <v>130</v>
      </c>
      <c r="J32" s="179" t="s">
        <v>190</v>
      </c>
      <c r="K32" s="181" t="s">
        <v>131</v>
      </c>
      <c r="L32" s="188" t="s">
        <v>120</v>
      </c>
      <c r="M32" s="177" t="s">
        <v>130</v>
      </c>
      <c r="N32" s="179" t="s">
        <v>190</v>
      </c>
      <c r="O32" s="181" t="s">
        <v>131</v>
      </c>
    </row>
    <row r="33" spans="1:15" ht="11.25" customHeight="1">
      <c r="A33" s="201"/>
      <c r="B33" s="203"/>
      <c r="C33" s="179"/>
      <c r="D33" s="199"/>
      <c r="E33" s="199"/>
      <c r="F33" s="179"/>
      <c r="G33" s="195"/>
      <c r="H33" s="199"/>
      <c r="I33" s="176"/>
      <c r="J33" s="179"/>
      <c r="K33" s="195"/>
      <c r="L33" s="199"/>
      <c r="M33" s="176"/>
      <c r="N33" s="179"/>
      <c r="O33" s="195"/>
    </row>
    <row r="34" spans="1:15" ht="11.25" customHeight="1">
      <c r="A34" s="201"/>
      <c r="B34" s="203"/>
      <c r="C34" s="179"/>
      <c r="D34" s="184" t="s">
        <v>1</v>
      </c>
      <c r="E34" s="173"/>
      <c r="F34" s="179"/>
      <c r="G34" s="195"/>
      <c r="H34" s="184" t="s">
        <v>1</v>
      </c>
      <c r="I34" s="173"/>
      <c r="J34" s="179"/>
      <c r="K34" s="195"/>
      <c r="L34" s="184" t="s">
        <v>1</v>
      </c>
      <c r="M34" s="173"/>
      <c r="N34" s="179"/>
      <c r="O34" s="195"/>
    </row>
    <row r="35" spans="1:15" ht="12" customHeight="1" thickBot="1">
      <c r="A35" s="202"/>
      <c r="B35" s="204"/>
      <c r="C35" s="163"/>
      <c r="D35" s="197"/>
      <c r="E35" s="198"/>
      <c r="F35" s="180"/>
      <c r="G35" s="196"/>
      <c r="H35" s="197"/>
      <c r="I35" s="198"/>
      <c r="J35" s="180"/>
      <c r="K35" s="196"/>
      <c r="L35" s="197"/>
      <c r="M35" s="198"/>
      <c r="N35" s="180"/>
      <c r="O35" s="196"/>
    </row>
    <row r="36" spans="1:15" ht="12" thickTop="1">
      <c r="A36" s="72"/>
      <c r="B36" s="71"/>
      <c r="C36" s="33"/>
      <c r="D36" s="67"/>
      <c r="E36" s="67"/>
      <c r="F36" s="67"/>
      <c r="G36" s="68"/>
      <c r="H36" s="67"/>
      <c r="I36" s="67"/>
      <c r="J36" s="67"/>
      <c r="K36" s="68"/>
      <c r="L36" s="67"/>
      <c r="M36" s="67"/>
      <c r="N36" s="67"/>
      <c r="O36" s="45"/>
    </row>
    <row r="37" spans="1:15" ht="11.25">
      <c r="A37" s="22"/>
      <c r="B37" s="65"/>
      <c r="C37" s="34"/>
      <c r="D37" s="25"/>
      <c r="E37" s="25"/>
      <c r="F37" s="25"/>
      <c r="G37" s="69"/>
      <c r="H37" s="25"/>
      <c r="I37" s="25"/>
      <c r="J37" s="25"/>
      <c r="K37" s="69"/>
      <c r="L37" s="25"/>
      <c r="M37" s="25"/>
      <c r="N37" s="25"/>
      <c r="O37" s="45"/>
    </row>
    <row r="38" spans="1:15" ht="11.25">
      <c r="A38" s="22"/>
      <c r="B38" s="20"/>
      <c r="C38" s="34"/>
      <c r="D38" s="25"/>
      <c r="E38" s="25"/>
      <c r="F38" s="25"/>
      <c r="G38" s="69"/>
      <c r="H38" s="25"/>
      <c r="I38" s="25"/>
      <c r="J38" s="25"/>
      <c r="K38" s="69"/>
      <c r="L38" s="25"/>
      <c r="M38" s="25"/>
      <c r="N38" s="25"/>
      <c r="O38" s="45"/>
    </row>
    <row r="39" spans="1:15" ht="11.25">
      <c r="A39" s="22">
        <v>12</v>
      </c>
      <c r="B39" s="210" t="s">
        <v>175</v>
      </c>
      <c r="C39" s="35" t="s">
        <v>42</v>
      </c>
      <c r="D39" s="51">
        <f>D40+D41+D42+D43+D44</f>
        <v>0</v>
      </c>
      <c r="E39" s="51">
        <f>E40+E41+E42+E43+E44</f>
        <v>0</v>
      </c>
      <c r="F39" s="51">
        <f>F40+F41+F42+F43+F44</f>
        <v>0</v>
      </c>
      <c r="G39" s="58"/>
      <c r="H39" s="51">
        <f>H40+H41+H42+H43+H44</f>
        <v>0</v>
      </c>
      <c r="I39" s="51">
        <f>I40+I41+I42+I43+I44</f>
        <v>0</v>
      </c>
      <c r="J39" s="51">
        <f>J40+J41+J42+J43+J44</f>
        <v>0</v>
      </c>
      <c r="K39" s="58"/>
      <c r="L39" s="51">
        <f>L40+L41+L42+L43+L44</f>
        <v>0</v>
      </c>
      <c r="M39" s="51">
        <f>M40+M41+M42+M43+M44</f>
        <v>0</v>
      </c>
      <c r="N39" s="51">
        <f>N40+N41+N42+N43+N44</f>
        <v>0</v>
      </c>
      <c r="O39" s="45"/>
    </row>
    <row r="40" spans="1:15" ht="22.5">
      <c r="A40" s="22"/>
      <c r="B40" s="210"/>
      <c r="C40" s="34" t="s">
        <v>132</v>
      </c>
      <c r="D40" s="25">
        <f aca="true" t="shared" si="2" ref="D40:F44">H40+L40</f>
        <v>0</v>
      </c>
      <c r="E40" s="25">
        <f t="shared" si="2"/>
        <v>0</v>
      </c>
      <c r="F40" s="25">
        <f t="shared" si="2"/>
        <v>0</v>
      </c>
      <c r="G40" s="69"/>
      <c r="H40" s="25">
        <v>0</v>
      </c>
      <c r="I40" s="25"/>
      <c r="J40" s="25"/>
      <c r="K40" s="69"/>
      <c r="L40" s="25">
        <v>0</v>
      </c>
      <c r="M40" s="25"/>
      <c r="N40" s="25"/>
      <c r="O40" s="45"/>
    </row>
    <row r="41" spans="1:15" ht="22.5">
      <c r="A41" s="22"/>
      <c r="B41" s="210"/>
      <c r="C41" s="34" t="s">
        <v>133</v>
      </c>
      <c r="D41" s="25">
        <f t="shared" si="2"/>
        <v>0</v>
      </c>
      <c r="E41" s="25">
        <f t="shared" si="2"/>
        <v>0</v>
      </c>
      <c r="F41" s="25">
        <f t="shared" si="2"/>
        <v>0</v>
      </c>
      <c r="G41" s="69"/>
      <c r="H41" s="25">
        <v>0</v>
      </c>
      <c r="I41" s="25"/>
      <c r="J41" s="25"/>
      <c r="K41" s="69"/>
      <c r="L41" s="25">
        <v>0</v>
      </c>
      <c r="M41" s="25"/>
      <c r="N41" s="25"/>
      <c r="O41" s="45"/>
    </row>
    <row r="42" spans="1:15" ht="22.5">
      <c r="A42" s="22"/>
      <c r="B42" s="210"/>
      <c r="C42" s="34" t="s">
        <v>134</v>
      </c>
      <c r="D42" s="25">
        <f t="shared" si="2"/>
        <v>0</v>
      </c>
      <c r="E42" s="25">
        <f t="shared" si="2"/>
        <v>0</v>
      </c>
      <c r="F42" s="25">
        <f t="shared" si="2"/>
        <v>0</v>
      </c>
      <c r="G42" s="69"/>
      <c r="H42" s="25">
        <v>0</v>
      </c>
      <c r="I42" s="25"/>
      <c r="J42" s="25"/>
      <c r="K42" s="69"/>
      <c r="L42" s="25">
        <v>0</v>
      </c>
      <c r="M42" s="25"/>
      <c r="N42" s="25"/>
      <c r="O42" s="45"/>
    </row>
    <row r="43" spans="1:15" ht="22.5">
      <c r="A43" s="22"/>
      <c r="B43" s="210"/>
      <c r="C43" s="34" t="s">
        <v>135</v>
      </c>
      <c r="D43" s="25">
        <f t="shared" si="2"/>
        <v>0</v>
      </c>
      <c r="E43" s="25">
        <f t="shared" si="2"/>
        <v>0</v>
      </c>
      <c r="F43" s="25">
        <f t="shared" si="2"/>
        <v>0</v>
      </c>
      <c r="G43" s="69"/>
      <c r="H43" s="25">
        <v>0</v>
      </c>
      <c r="I43" s="25"/>
      <c r="J43" s="25"/>
      <c r="K43" s="69"/>
      <c r="L43" s="25">
        <v>0</v>
      </c>
      <c r="M43" s="25"/>
      <c r="N43" s="25"/>
      <c r="O43" s="45"/>
    </row>
    <row r="44" spans="1:15" ht="22.5">
      <c r="A44" s="22"/>
      <c r="B44" s="210"/>
      <c r="C44" s="34" t="s">
        <v>136</v>
      </c>
      <c r="D44" s="25">
        <f t="shared" si="2"/>
        <v>0</v>
      </c>
      <c r="E44" s="25">
        <f t="shared" si="2"/>
        <v>0</v>
      </c>
      <c r="F44" s="25">
        <f t="shared" si="2"/>
        <v>0</v>
      </c>
      <c r="G44" s="69"/>
      <c r="H44" s="25">
        <v>0</v>
      </c>
      <c r="I44" s="25"/>
      <c r="J44" s="25"/>
      <c r="K44" s="69"/>
      <c r="L44" s="25">
        <v>0</v>
      </c>
      <c r="M44" s="25"/>
      <c r="N44" s="25"/>
      <c r="O44" s="45"/>
    </row>
    <row r="45" spans="1:15" ht="11.25">
      <c r="A45" s="22"/>
      <c r="B45" s="65"/>
      <c r="C45" s="34"/>
      <c r="D45" s="25"/>
      <c r="E45" s="25"/>
      <c r="F45" s="25"/>
      <c r="G45" s="69"/>
      <c r="H45" s="25"/>
      <c r="I45" s="25"/>
      <c r="J45" s="25"/>
      <c r="K45" s="69"/>
      <c r="L45" s="25"/>
      <c r="M45" s="25"/>
      <c r="N45" s="25"/>
      <c r="O45" s="45"/>
    </row>
    <row r="46" spans="1:15" ht="11.25">
      <c r="A46" s="22"/>
      <c r="B46" s="65"/>
      <c r="C46" s="34"/>
      <c r="D46" s="25"/>
      <c r="E46" s="25"/>
      <c r="F46" s="25"/>
      <c r="G46" s="69"/>
      <c r="H46" s="25"/>
      <c r="I46" s="25"/>
      <c r="J46" s="25"/>
      <c r="K46" s="69"/>
      <c r="L46" s="25"/>
      <c r="M46" s="25"/>
      <c r="N46" s="25"/>
      <c r="O46" s="45"/>
    </row>
    <row r="47" spans="1:15" ht="11.25">
      <c r="A47" s="22"/>
      <c r="B47" s="65"/>
      <c r="C47" s="34"/>
      <c r="D47" s="25"/>
      <c r="E47" s="25"/>
      <c r="F47" s="25"/>
      <c r="G47" s="69"/>
      <c r="H47" s="25"/>
      <c r="I47" s="25"/>
      <c r="J47" s="25"/>
      <c r="K47" s="69"/>
      <c r="L47" s="25"/>
      <c r="M47" s="25"/>
      <c r="N47" s="25"/>
      <c r="O47" s="45"/>
    </row>
    <row r="48" spans="1:15" s="15" customFormat="1" ht="11.25">
      <c r="A48" s="74">
        <v>13</v>
      </c>
      <c r="B48" s="210" t="s">
        <v>108</v>
      </c>
      <c r="C48" s="35" t="s">
        <v>42</v>
      </c>
      <c r="D48" s="51">
        <f>D49+D50+D51+D52+D53</f>
        <v>450</v>
      </c>
      <c r="E48" s="51">
        <f>E49+E50+E51+E52+E53</f>
        <v>92</v>
      </c>
      <c r="F48" s="51">
        <f>F49+F50+F51+F52+F53</f>
        <v>92</v>
      </c>
      <c r="G48" s="58">
        <f>F48/E48</f>
        <v>1</v>
      </c>
      <c r="H48" s="51">
        <f>H49+H50+H51+H52+H53</f>
        <v>450</v>
      </c>
      <c r="I48" s="51">
        <f>I49+I50+I51+I52+I53</f>
        <v>92</v>
      </c>
      <c r="J48" s="51">
        <f>J49+J50+J51+J52+J53</f>
        <v>92</v>
      </c>
      <c r="K48" s="58">
        <f>J48/H48</f>
        <v>0.20444444444444446</v>
      </c>
      <c r="L48" s="51">
        <f>L49+L50+L51+L52+L53</f>
        <v>0</v>
      </c>
      <c r="M48" s="51">
        <f>M49+M50+M51+M52+M53</f>
        <v>0</v>
      </c>
      <c r="N48" s="51">
        <f>N49+N50+N51+N52+N53</f>
        <v>0</v>
      </c>
      <c r="O48" s="58"/>
    </row>
    <row r="49" spans="1:15" ht="22.5">
      <c r="A49" s="22"/>
      <c r="B49" s="210"/>
      <c r="C49" s="34" t="s">
        <v>132</v>
      </c>
      <c r="D49" s="25">
        <f aca="true" t="shared" si="3" ref="D49:F53">H49+L49</f>
        <v>450</v>
      </c>
      <c r="E49" s="25">
        <f t="shared" si="3"/>
        <v>92</v>
      </c>
      <c r="F49" s="25">
        <f t="shared" si="3"/>
        <v>92</v>
      </c>
      <c r="G49" s="69">
        <f>F49/E49</f>
        <v>1</v>
      </c>
      <c r="H49" s="25">
        <v>450</v>
      </c>
      <c r="I49" s="25">
        <v>92</v>
      </c>
      <c r="J49" s="25">
        <v>92</v>
      </c>
      <c r="K49" s="69">
        <f>J49/H49</f>
        <v>0.20444444444444446</v>
      </c>
      <c r="L49" s="25"/>
      <c r="M49" s="25"/>
      <c r="N49" s="69"/>
      <c r="O49" s="69"/>
    </row>
    <row r="50" spans="1:15" ht="22.5">
      <c r="A50" s="22"/>
      <c r="B50" s="210"/>
      <c r="C50" s="34" t="s">
        <v>143</v>
      </c>
      <c r="D50" s="25">
        <f t="shared" si="3"/>
        <v>0</v>
      </c>
      <c r="E50" s="25">
        <f t="shared" si="3"/>
        <v>0</v>
      </c>
      <c r="F50" s="25">
        <f t="shared" si="3"/>
        <v>0</v>
      </c>
      <c r="G50" s="69"/>
      <c r="H50" s="25"/>
      <c r="I50" s="25"/>
      <c r="J50" s="25"/>
      <c r="K50" s="69"/>
      <c r="L50" s="25"/>
      <c r="M50" s="25"/>
      <c r="N50" s="69"/>
      <c r="O50" s="69"/>
    </row>
    <row r="51" spans="1:15" ht="22.5">
      <c r="A51" s="22"/>
      <c r="B51" s="210"/>
      <c r="C51" s="34" t="s">
        <v>138</v>
      </c>
      <c r="D51" s="25">
        <f t="shared" si="3"/>
        <v>0</v>
      </c>
      <c r="E51" s="25">
        <f t="shared" si="3"/>
        <v>0</v>
      </c>
      <c r="F51" s="25">
        <f t="shared" si="3"/>
        <v>0</v>
      </c>
      <c r="G51" s="69"/>
      <c r="H51" s="25"/>
      <c r="I51" s="25"/>
      <c r="J51" s="25"/>
      <c r="K51" s="69"/>
      <c r="L51" s="25"/>
      <c r="M51" s="25"/>
      <c r="N51" s="69"/>
      <c r="O51" s="69"/>
    </row>
    <row r="52" spans="1:15" ht="22.5">
      <c r="A52" s="22"/>
      <c r="B52" s="210"/>
      <c r="C52" s="34" t="s">
        <v>139</v>
      </c>
      <c r="D52" s="25">
        <f t="shared" si="3"/>
        <v>0</v>
      </c>
      <c r="E52" s="25">
        <f t="shared" si="3"/>
        <v>0</v>
      </c>
      <c r="F52" s="25">
        <f t="shared" si="3"/>
        <v>0</v>
      </c>
      <c r="G52" s="69"/>
      <c r="H52" s="25"/>
      <c r="I52" s="25"/>
      <c r="J52" s="25"/>
      <c r="K52" s="69"/>
      <c r="L52" s="25"/>
      <c r="M52" s="25"/>
      <c r="N52" s="69"/>
      <c r="O52" s="69"/>
    </row>
    <row r="53" spans="1:15" ht="22.5">
      <c r="A53" s="22"/>
      <c r="B53" s="210"/>
      <c r="C53" s="34" t="s">
        <v>136</v>
      </c>
      <c r="D53" s="25">
        <f t="shared" si="3"/>
        <v>0</v>
      </c>
      <c r="E53" s="25">
        <f t="shared" si="3"/>
        <v>0</v>
      </c>
      <c r="F53" s="25">
        <f t="shared" si="3"/>
        <v>0</v>
      </c>
      <c r="G53" s="69"/>
      <c r="H53" s="25"/>
      <c r="I53" s="25"/>
      <c r="J53" s="25"/>
      <c r="K53" s="69"/>
      <c r="L53" s="25"/>
      <c r="M53" s="25"/>
      <c r="N53" s="69"/>
      <c r="O53" s="69"/>
    </row>
    <row r="54" spans="1:15" ht="11.25">
      <c r="A54" s="27"/>
      <c r="B54" s="73"/>
      <c r="C54" s="75"/>
      <c r="D54" s="76"/>
      <c r="E54" s="76"/>
      <c r="F54" s="76"/>
      <c r="G54" s="77"/>
      <c r="H54" s="76"/>
      <c r="I54" s="76"/>
      <c r="J54" s="76"/>
      <c r="K54" s="77"/>
      <c r="L54" s="76"/>
      <c r="M54" s="76"/>
      <c r="N54" s="76"/>
      <c r="O54" s="55"/>
    </row>
    <row r="55" spans="1:12" ht="11.25">
      <c r="A55" s="11"/>
      <c r="B55" s="62"/>
      <c r="D55" s="12"/>
      <c r="E55" s="12"/>
      <c r="F55" s="12"/>
      <c r="G55" s="32"/>
      <c r="H55" s="12"/>
      <c r="I55" s="12"/>
      <c r="J55" s="12"/>
      <c r="K55" s="32"/>
      <c r="L55" s="12"/>
    </row>
    <row r="56" spans="1:15" ht="11.25" customHeight="1">
      <c r="A56" s="191" t="s">
        <v>40</v>
      </c>
      <c r="B56" s="177"/>
      <c r="C56" s="190" t="s">
        <v>26</v>
      </c>
      <c r="D56" s="164" t="s">
        <v>118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6"/>
    </row>
    <row r="57" spans="1:15" ht="11.25" customHeight="1">
      <c r="A57" s="193"/>
      <c r="B57" s="178"/>
      <c r="C57" s="179"/>
      <c r="D57" s="167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200"/>
    </row>
    <row r="58" spans="1:15" ht="11.25" customHeight="1">
      <c r="A58" s="201" t="s">
        <v>29</v>
      </c>
      <c r="B58" s="203" t="s">
        <v>41</v>
      </c>
      <c r="C58" s="179"/>
      <c r="D58" s="164" t="s">
        <v>119</v>
      </c>
      <c r="E58" s="205"/>
      <c r="F58" s="205"/>
      <c r="G58" s="206"/>
      <c r="H58" s="164" t="s">
        <v>89</v>
      </c>
      <c r="I58" s="165"/>
      <c r="J58" s="165"/>
      <c r="K58" s="166"/>
      <c r="L58" s="205" t="s">
        <v>27</v>
      </c>
      <c r="M58" s="165"/>
      <c r="N58" s="165"/>
      <c r="O58" s="166"/>
    </row>
    <row r="59" spans="1:15" ht="11.25" customHeight="1">
      <c r="A59" s="201"/>
      <c r="B59" s="203"/>
      <c r="C59" s="179"/>
      <c r="D59" s="207"/>
      <c r="E59" s="208"/>
      <c r="F59" s="208"/>
      <c r="G59" s="209"/>
      <c r="H59" s="167"/>
      <c r="I59" s="162"/>
      <c r="J59" s="162"/>
      <c r="K59" s="200"/>
      <c r="L59" s="162"/>
      <c r="M59" s="162"/>
      <c r="N59" s="162"/>
      <c r="O59" s="200"/>
    </row>
    <row r="60" spans="1:15" ht="11.25" customHeight="1">
      <c r="A60" s="201"/>
      <c r="B60" s="203"/>
      <c r="C60" s="179"/>
      <c r="D60" s="188" t="s">
        <v>120</v>
      </c>
      <c r="E60" s="188" t="s">
        <v>130</v>
      </c>
      <c r="F60" s="179" t="s">
        <v>190</v>
      </c>
      <c r="G60" s="181" t="s">
        <v>131</v>
      </c>
      <c r="H60" s="188" t="s">
        <v>120</v>
      </c>
      <c r="I60" s="177" t="s">
        <v>130</v>
      </c>
      <c r="J60" s="179" t="s">
        <v>190</v>
      </c>
      <c r="K60" s="181" t="s">
        <v>131</v>
      </c>
      <c r="L60" s="188" t="s">
        <v>120</v>
      </c>
      <c r="M60" s="177" t="s">
        <v>130</v>
      </c>
      <c r="N60" s="179" t="s">
        <v>190</v>
      </c>
      <c r="O60" s="181" t="s">
        <v>131</v>
      </c>
    </row>
    <row r="61" spans="1:15" ht="11.25" customHeight="1">
      <c r="A61" s="201"/>
      <c r="B61" s="203"/>
      <c r="C61" s="179"/>
      <c r="D61" s="199"/>
      <c r="E61" s="199"/>
      <c r="F61" s="179"/>
      <c r="G61" s="195"/>
      <c r="H61" s="199"/>
      <c r="I61" s="176"/>
      <c r="J61" s="179"/>
      <c r="K61" s="195"/>
      <c r="L61" s="199"/>
      <c r="M61" s="176"/>
      <c r="N61" s="179"/>
      <c r="O61" s="195"/>
    </row>
    <row r="62" spans="1:15" ht="11.25" customHeight="1">
      <c r="A62" s="201"/>
      <c r="B62" s="203"/>
      <c r="C62" s="179"/>
      <c r="D62" s="184" t="s">
        <v>1</v>
      </c>
      <c r="E62" s="173"/>
      <c r="F62" s="179"/>
      <c r="G62" s="195"/>
      <c r="H62" s="184" t="s">
        <v>1</v>
      </c>
      <c r="I62" s="173"/>
      <c r="J62" s="179"/>
      <c r="K62" s="195"/>
      <c r="L62" s="184" t="s">
        <v>1</v>
      </c>
      <c r="M62" s="173"/>
      <c r="N62" s="179"/>
      <c r="O62" s="195"/>
    </row>
    <row r="63" spans="1:15" ht="12" customHeight="1" thickBot="1">
      <c r="A63" s="202"/>
      <c r="B63" s="204"/>
      <c r="C63" s="163"/>
      <c r="D63" s="197"/>
      <c r="E63" s="198"/>
      <c r="F63" s="180"/>
      <c r="G63" s="196"/>
      <c r="H63" s="197"/>
      <c r="I63" s="198"/>
      <c r="J63" s="180"/>
      <c r="K63" s="196"/>
      <c r="L63" s="197"/>
      <c r="M63" s="198"/>
      <c r="N63" s="180"/>
      <c r="O63" s="196"/>
    </row>
    <row r="64" spans="1:15" ht="12" thickTop="1">
      <c r="A64" s="72"/>
      <c r="B64" s="71"/>
      <c r="C64" s="33"/>
      <c r="D64" s="43"/>
      <c r="E64" s="67"/>
      <c r="F64" s="43"/>
      <c r="G64" s="70"/>
      <c r="H64" s="43"/>
      <c r="I64" s="43"/>
      <c r="J64" s="67"/>
      <c r="K64" s="70"/>
      <c r="L64" s="43"/>
      <c r="M64" s="43"/>
      <c r="N64" s="43"/>
      <c r="O64" s="45"/>
    </row>
    <row r="65" spans="1:15" ht="11.25">
      <c r="A65" s="22"/>
      <c r="B65" s="65"/>
      <c r="C65" s="34"/>
      <c r="D65" s="23"/>
      <c r="E65" s="25"/>
      <c r="F65" s="23"/>
      <c r="G65" s="40"/>
      <c r="H65" s="23"/>
      <c r="I65" s="23"/>
      <c r="J65" s="25"/>
      <c r="K65" s="40"/>
      <c r="L65" s="23"/>
      <c r="M65" s="23"/>
      <c r="N65" s="23"/>
      <c r="O65" s="45"/>
    </row>
    <row r="66" spans="1:15" ht="11.25">
      <c r="A66" s="22">
        <v>14</v>
      </c>
      <c r="B66" s="210" t="s">
        <v>176</v>
      </c>
      <c r="C66" s="35" t="s">
        <v>42</v>
      </c>
      <c r="D66" s="37">
        <f>D67+D68+D69+D70+D71</f>
        <v>20222</v>
      </c>
      <c r="E66" s="51">
        <f>E67+E68+E69+E70+E71</f>
        <v>4954</v>
      </c>
      <c r="F66" s="37">
        <f>F67+F68+F69+F70+F71</f>
        <v>4894</v>
      </c>
      <c r="G66" s="58">
        <f>F66/E66</f>
        <v>0.9878885748889786</v>
      </c>
      <c r="H66" s="37">
        <f>H67+H68+H69+H70+H71</f>
        <v>20222</v>
      </c>
      <c r="I66" s="37">
        <f>I67+I68+I69+I70+I71</f>
        <v>4954</v>
      </c>
      <c r="J66" s="51">
        <f>J67+J68+J69+J70+J71</f>
        <v>4894</v>
      </c>
      <c r="K66" s="58">
        <f>J66/I66</f>
        <v>0.9878885748889786</v>
      </c>
      <c r="L66" s="37">
        <f>L67+L68+L69+L70+L71</f>
        <v>0</v>
      </c>
      <c r="M66" s="37">
        <f>M67+M68+M69+M70+M71</f>
        <v>0</v>
      </c>
      <c r="N66" s="37">
        <f>N67+N68+N69+N70+N71</f>
        <v>0</v>
      </c>
      <c r="O66" s="58"/>
    </row>
    <row r="67" spans="1:15" ht="22.5">
      <c r="A67" s="22"/>
      <c r="B67" s="210"/>
      <c r="C67" s="34" t="s">
        <v>144</v>
      </c>
      <c r="D67" s="23">
        <f aca="true" t="shared" si="4" ref="D67:F71">H67+L67</f>
        <v>0</v>
      </c>
      <c r="E67" s="25">
        <f t="shared" si="4"/>
        <v>0</v>
      </c>
      <c r="F67" s="23">
        <f t="shared" si="4"/>
        <v>0</v>
      </c>
      <c r="G67" s="69"/>
      <c r="H67" s="23">
        <v>0</v>
      </c>
      <c r="I67" s="23"/>
      <c r="J67" s="25"/>
      <c r="K67" s="69"/>
      <c r="L67" s="23">
        <v>0</v>
      </c>
      <c r="M67" s="23"/>
      <c r="N67" s="23"/>
      <c r="O67" s="69"/>
    </row>
    <row r="68" spans="1:15" ht="22.5">
      <c r="A68" s="22"/>
      <c r="B68" s="210"/>
      <c r="C68" s="34" t="s">
        <v>133</v>
      </c>
      <c r="D68" s="23">
        <f t="shared" si="4"/>
        <v>0</v>
      </c>
      <c r="E68" s="25">
        <f t="shared" si="4"/>
        <v>0</v>
      </c>
      <c r="F68" s="23">
        <f t="shared" si="4"/>
        <v>0</v>
      </c>
      <c r="G68" s="69"/>
      <c r="H68" s="23">
        <v>0</v>
      </c>
      <c r="I68" s="23"/>
      <c r="J68" s="25"/>
      <c r="K68" s="69"/>
      <c r="L68" s="23">
        <v>0</v>
      </c>
      <c r="M68" s="23"/>
      <c r="N68" s="23"/>
      <c r="O68" s="69"/>
    </row>
    <row r="69" spans="1:15" ht="22.5">
      <c r="A69" s="22"/>
      <c r="B69" s="210"/>
      <c r="C69" s="34" t="s">
        <v>138</v>
      </c>
      <c r="D69" s="23">
        <f t="shared" si="4"/>
        <v>0</v>
      </c>
      <c r="E69" s="25">
        <f t="shared" si="4"/>
        <v>0</v>
      </c>
      <c r="F69" s="23">
        <f t="shared" si="4"/>
        <v>0</v>
      </c>
      <c r="G69" s="69"/>
      <c r="H69" s="23">
        <v>0</v>
      </c>
      <c r="I69" s="23"/>
      <c r="J69" s="25"/>
      <c r="K69" s="69"/>
      <c r="L69" s="23">
        <v>0</v>
      </c>
      <c r="M69" s="23"/>
      <c r="N69" s="23"/>
      <c r="O69" s="69"/>
    </row>
    <row r="70" spans="1:15" ht="22.5">
      <c r="A70" s="22"/>
      <c r="B70" s="210"/>
      <c r="C70" s="34" t="s">
        <v>139</v>
      </c>
      <c r="D70" s="23">
        <f t="shared" si="4"/>
        <v>20222</v>
      </c>
      <c r="E70" s="25">
        <f t="shared" si="4"/>
        <v>4894</v>
      </c>
      <c r="F70" s="23">
        <f t="shared" si="4"/>
        <v>4834</v>
      </c>
      <c r="G70" s="69">
        <f>F70/E70</f>
        <v>0.9877400899060074</v>
      </c>
      <c r="H70" s="23">
        <v>20222</v>
      </c>
      <c r="I70" s="23">
        <v>4894</v>
      </c>
      <c r="J70" s="25">
        <f>3504+1330</f>
        <v>4834</v>
      </c>
      <c r="K70" s="69">
        <f>J70/I70</f>
        <v>0.9877400899060074</v>
      </c>
      <c r="L70" s="23">
        <v>0</v>
      </c>
      <c r="M70" s="23"/>
      <c r="N70" s="23"/>
      <c r="O70" s="69"/>
    </row>
    <row r="71" spans="1:15" ht="22.5">
      <c r="A71" s="22"/>
      <c r="B71" s="210"/>
      <c r="C71" s="34" t="s">
        <v>141</v>
      </c>
      <c r="D71" s="23">
        <f t="shared" si="4"/>
        <v>0</v>
      </c>
      <c r="E71" s="25">
        <f t="shared" si="4"/>
        <v>60</v>
      </c>
      <c r="F71" s="23">
        <f t="shared" si="4"/>
        <v>60</v>
      </c>
      <c r="G71" s="69"/>
      <c r="H71" s="23"/>
      <c r="I71" s="23">
        <v>60</v>
      </c>
      <c r="J71" s="25">
        <v>60</v>
      </c>
      <c r="K71" s="69"/>
      <c r="L71" s="23">
        <v>0</v>
      </c>
      <c r="M71" s="23"/>
      <c r="N71" s="23"/>
      <c r="O71" s="69"/>
    </row>
    <row r="72" spans="1:15" ht="11.25">
      <c r="A72" s="22"/>
      <c r="B72" s="65"/>
      <c r="C72" s="34"/>
      <c r="D72" s="23"/>
      <c r="E72" s="25"/>
      <c r="F72" s="23"/>
      <c r="G72" s="58"/>
      <c r="H72" s="23"/>
      <c r="I72" s="23"/>
      <c r="J72" s="25"/>
      <c r="K72" s="69"/>
      <c r="L72" s="23"/>
      <c r="M72" s="23"/>
      <c r="N72" s="23"/>
      <c r="O72" s="45"/>
    </row>
    <row r="73" spans="1:15" ht="11.25">
      <c r="A73" s="22"/>
      <c r="B73" s="65"/>
      <c r="C73" s="34"/>
      <c r="D73" s="23"/>
      <c r="E73" s="25"/>
      <c r="F73" s="23"/>
      <c r="G73" s="58"/>
      <c r="H73" s="23"/>
      <c r="I73" s="23"/>
      <c r="J73" s="25"/>
      <c r="K73" s="69"/>
      <c r="L73" s="23"/>
      <c r="M73" s="23"/>
      <c r="N73" s="23"/>
      <c r="O73" s="45"/>
    </row>
    <row r="74" spans="1:15" ht="11.25">
      <c r="A74" s="22"/>
      <c r="B74" s="65"/>
      <c r="C74" s="34"/>
      <c r="D74" s="23"/>
      <c r="E74" s="25"/>
      <c r="F74" s="23"/>
      <c r="G74" s="58"/>
      <c r="H74" s="23"/>
      <c r="I74" s="23"/>
      <c r="J74" s="25"/>
      <c r="K74" s="69"/>
      <c r="L74" s="23"/>
      <c r="M74" s="23"/>
      <c r="N74" s="23"/>
      <c r="O74" s="45"/>
    </row>
    <row r="75" spans="1:15" s="15" customFormat="1" ht="11.25">
      <c r="A75" s="74">
        <v>15</v>
      </c>
      <c r="B75" s="210" t="s">
        <v>109</v>
      </c>
      <c r="C75" s="35" t="s">
        <v>42</v>
      </c>
      <c r="D75" s="37">
        <f>D76+D77+D78+D79+D80</f>
        <v>6500</v>
      </c>
      <c r="E75" s="51">
        <f>E76+E77+E78+E79+E80</f>
        <v>7318</v>
      </c>
      <c r="F75" s="37">
        <f>F76+F77+F78+F79+F80</f>
        <v>7318</v>
      </c>
      <c r="G75" s="58">
        <f>F75/E75</f>
        <v>1</v>
      </c>
      <c r="H75" s="37">
        <f>H76+H77+H78+H79+H80</f>
        <v>6500</v>
      </c>
      <c r="I75" s="37">
        <f>I76+I77+I78+I79+I80</f>
        <v>7318</v>
      </c>
      <c r="J75" s="51">
        <f>J76+J77+J78+J79+J80</f>
        <v>7318</v>
      </c>
      <c r="K75" s="58">
        <f>J75/I75</f>
        <v>1</v>
      </c>
      <c r="L75" s="37">
        <f>L76+L77+L78+L79+L80</f>
        <v>0</v>
      </c>
      <c r="M75" s="37">
        <f>M76+M77+M78+M79+M80</f>
        <v>0</v>
      </c>
      <c r="N75" s="37">
        <f>N76+N77+N78+N79+N80</f>
        <v>0</v>
      </c>
      <c r="O75" s="58"/>
    </row>
    <row r="76" spans="1:15" ht="22.5">
      <c r="A76" s="22"/>
      <c r="B76" s="210"/>
      <c r="C76" s="34" t="s">
        <v>132</v>
      </c>
      <c r="D76" s="23">
        <f aca="true" t="shared" si="5" ref="D76:F80">H76+L76</f>
        <v>6500</v>
      </c>
      <c r="E76" s="25">
        <f t="shared" si="5"/>
        <v>7318</v>
      </c>
      <c r="F76" s="23">
        <f t="shared" si="5"/>
        <v>7318</v>
      </c>
      <c r="G76" s="69">
        <f>F76/E76</f>
        <v>1</v>
      </c>
      <c r="H76" s="23">
        <v>6500</v>
      </c>
      <c r="I76" s="23">
        <v>7318</v>
      </c>
      <c r="J76" s="25">
        <v>7318</v>
      </c>
      <c r="K76" s="69">
        <f>J76/I76</f>
        <v>1</v>
      </c>
      <c r="L76" s="23">
        <v>0</v>
      </c>
      <c r="M76" s="23"/>
      <c r="N76" s="23"/>
      <c r="O76" s="69"/>
    </row>
    <row r="77" spans="1:15" ht="22.5">
      <c r="A77" s="22"/>
      <c r="B77" s="210"/>
      <c r="C77" s="34" t="s">
        <v>143</v>
      </c>
      <c r="D77" s="23">
        <f t="shared" si="5"/>
        <v>0</v>
      </c>
      <c r="E77" s="25">
        <f t="shared" si="5"/>
        <v>0</v>
      </c>
      <c r="F77" s="23">
        <f t="shared" si="5"/>
        <v>0</v>
      </c>
      <c r="G77" s="69"/>
      <c r="H77" s="23">
        <v>0</v>
      </c>
      <c r="I77" s="23"/>
      <c r="J77" s="25"/>
      <c r="K77" s="69"/>
      <c r="L77" s="23">
        <v>0</v>
      </c>
      <c r="M77" s="23"/>
      <c r="N77" s="23"/>
      <c r="O77" s="69"/>
    </row>
    <row r="78" spans="1:15" ht="22.5">
      <c r="A78" s="22"/>
      <c r="B78" s="210"/>
      <c r="C78" s="34" t="s">
        <v>134</v>
      </c>
      <c r="D78" s="23">
        <f t="shared" si="5"/>
        <v>0</v>
      </c>
      <c r="E78" s="25">
        <f t="shared" si="5"/>
        <v>0</v>
      </c>
      <c r="F78" s="23">
        <f t="shared" si="5"/>
        <v>0</v>
      </c>
      <c r="G78" s="69"/>
      <c r="H78" s="23">
        <v>0</v>
      </c>
      <c r="I78" s="23"/>
      <c r="J78" s="25"/>
      <c r="K78" s="69"/>
      <c r="L78" s="23">
        <v>0</v>
      </c>
      <c r="M78" s="23"/>
      <c r="N78" s="23"/>
      <c r="O78" s="69"/>
    </row>
    <row r="79" spans="1:15" ht="22.5">
      <c r="A79" s="22"/>
      <c r="B79" s="210"/>
      <c r="C79" s="34" t="s">
        <v>145</v>
      </c>
      <c r="D79" s="23">
        <f t="shared" si="5"/>
        <v>0</v>
      </c>
      <c r="E79" s="25">
        <f t="shared" si="5"/>
        <v>0</v>
      </c>
      <c r="F79" s="23">
        <f t="shared" si="5"/>
        <v>0</v>
      </c>
      <c r="G79" s="69"/>
      <c r="H79" s="23">
        <v>0</v>
      </c>
      <c r="I79" s="23"/>
      <c r="J79" s="25"/>
      <c r="K79" s="69"/>
      <c r="L79" s="23">
        <v>0</v>
      </c>
      <c r="M79" s="23"/>
      <c r="N79" s="23"/>
      <c r="O79" s="69"/>
    </row>
    <row r="80" spans="1:15" ht="22.5">
      <c r="A80" s="22"/>
      <c r="B80" s="210"/>
      <c r="C80" s="34" t="s">
        <v>146</v>
      </c>
      <c r="D80" s="23">
        <f t="shared" si="5"/>
        <v>0</v>
      </c>
      <c r="E80" s="25">
        <f t="shared" si="5"/>
        <v>0</v>
      </c>
      <c r="F80" s="23">
        <f t="shared" si="5"/>
        <v>0</v>
      </c>
      <c r="G80" s="69"/>
      <c r="H80" s="23">
        <v>0</v>
      </c>
      <c r="I80" s="23"/>
      <c r="J80" s="25"/>
      <c r="K80" s="69"/>
      <c r="L80" s="23">
        <v>0</v>
      </c>
      <c r="M80" s="23"/>
      <c r="N80" s="23"/>
      <c r="O80" s="69"/>
    </row>
    <row r="81" spans="1:15" ht="11.25">
      <c r="A81" s="27"/>
      <c r="B81" s="73"/>
      <c r="C81" s="75"/>
      <c r="D81" s="28"/>
      <c r="E81" s="76"/>
      <c r="F81" s="28"/>
      <c r="G81" s="61"/>
      <c r="H81" s="28"/>
      <c r="I81" s="28"/>
      <c r="J81" s="76"/>
      <c r="K81" s="61"/>
      <c r="L81" s="28"/>
      <c r="M81" s="28"/>
      <c r="N81" s="28"/>
      <c r="O81" s="55"/>
    </row>
    <row r="82" spans="1:12" ht="11.25">
      <c r="A82" s="11"/>
      <c r="B82" s="62"/>
      <c r="D82" s="12"/>
      <c r="E82" s="12"/>
      <c r="F82" s="12"/>
      <c r="G82" s="32"/>
      <c r="H82" s="12"/>
      <c r="I82" s="12"/>
      <c r="J82" s="12"/>
      <c r="K82" s="32"/>
      <c r="L82" s="12"/>
    </row>
    <row r="83" spans="1:15" ht="11.25" customHeight="1">
      <c r="A83" s="191" t="s">
        <v>40</v>
      </c>
      <c r="B83" s="177"/>
      <c r="C83" s="190" t="s">
        <v>26</v>
      </c>
      <c r="D83" s="164" t="s">
        <v>118</v>
      </c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6"/>
    </row>
    <row r="84" spans="1:15" ht="11.25" customHeight="1">
      <c r="A84" s="193"/>
      <c r="B84" s="178"/>
      <c r="C84" s="179"/>
      <c r="D84" s="167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200"/>
    </row>
    <row r="85" spans="1:15" ht="11.25" customHeight="1">
      <c r="A85" s="201" t="s">
        <v>29</v>
      </c>
      <c r="B85" s="203" t="s">
        <v>41</v>
      </c>
      <c r="C85" s="179"/>
      <c r="D85" s="164" t="s">
        <v>119</v>
      </c>
      <c r="E85" s="205"/>
      <c r="F85" s="205"/>
      <c r="G85" s="206"/>
      <c r="H85" s="164" t="s">
        <v>89</v>
      </c>
      <c r="I85" s="165"/>
      <c r="J85" s="165"/>
      <c r="K85" s="166"/>
      <c r="L85" s="205" t="s">
        <v>27</v>
      </c>
      <c r="M85" s="165"/>
      <c r="N85" s="165"/>
      <c r="O85" s="166"/>
    </row>
    <row r="86" spans="1:15" ht="11.25" customHeight="1">
      <c r="A86" s="201"/>
      <c r="B86" s="203"/>
      <c r="C86" s="179"/>
      <c r="D86" s="207"/>
      <c r="E86" s="208"/>
      <c r="F86" s="208"/>
      <c r="G86" s="209"/>
      <c r="H86" s="167"/>
      <c r="I86" s="162"/>
      <c r="J86" s="162"/>
      <c r="K86" s="200"/>
      <c r="L86" s="162"/>
      <c r="M86" s="162"/>
      <c r="N86" s="162"/>
      <c r="O86" s="200"/>
    </row>
    <row r="87" spans="1:15" ht="11.25" customHeight="1">
      <c r="A87" s="201"/>
      <c r="B87" s="203"/>
      <c r="C87" s="179"/>
      <c r="D87" s="188" t="s">
        <v>120</v>
      </c>
      <c r="E87" s="188" t="s">
        <v>130</v>
      </c>
      <c r="F87" s="179" t="s">
        <v>190</v>
      </c>
      <c r="G87" s="181" t="s">
        <v>131</v>
      </c>
      <c r="H87" s="188" t="s">
        <v>120</v>
      </c>
      <c r="I87" s="177" t="s">
        <v>130</v>
      </c>
      <c r="J87" s="179" t="s">
        <v>190</v>
      </c>
      <c r="K87" s="181" t="s">
        <v>131</v>
      </c>
      <c r="L87" s="188" t="s">
        <v>120</v>
      </c>
      <c r="M87" s="177" t="s">
        <v>130</v>
      </c>
      <c r="N87" s="179" t="s">
        <v>190</v>
      </c>
      <c r="O87" s="181" t="s">
        <v>131</v>
      </c>
    </row>
    <row r="88" spans="1:15" ht="11.25" customHeight="1">
      <c r="A88" s="201"/>
      <c r="B88" s="203"/>
      <c r="C88" s="179"/>
      <c r="D88" s="199"/>
      <c r="E88" s="199"/>
      <c r="F88" s="179"/>
      <c r="G88" s="195"/>
      <c r="H88" s="199"/>
      <c r="I88" s="176"/>
      <c r="J88" s="179"/>
      <c r="K88" s="195"/>
      <c r="L88" s="199"/>
      <c r="M88" s="176"/>
      <c r="N88" s="179"/>
      <c r="O88" s="195"/>
    </row>
    <row r="89" spans="1:15" ht="11.25" customHeight="1">
      <c r="A89" s="201"/>
      <c r="B89" s="203"/>
      <c r="C89" s="179"/>
      <c r="D89" s="184" t="s">
        <v>1</v>
      </c>
      <c r="E89" s="173"/>
      <c r="F89" s="179"/>
      <c r="G89" s="195"/>
      <c r="H89" s="184" t="s">
        <v>1</v>
      </c>
      <c r="I89" s="173"/>
      <c r="J89" s="179"/>
      <c r="K89" s="195"/>
      <c r="L89" s="184" t="s">
        <v>1</v>
      </c>
      <c r="M89" s="173"/>
      <c r="N89" s="179"/>
      <c r="O89" s="195"/>
    </row>
    <row r="90" spans="1:15" ht="11.25" customHeight="1" thickBot="1">
      <c r="A90" s="202"/>
      <c r="B90" s="204"/>
      <c r="C90" s="163"/>
      <c r="D90" s="197"/>
      <c r="E90" s="198"/>
      <c r="F90" s="180"/>
      <c r="G90" s="196"/>
      <c r="H90" s="197"/>
      <c r="I90" s="198"/>
      <c r="J90" s="180"/>
      <c r="K90" s="196"/>
      <c r="L90" s="197"/>
      <c r="M90" s="198"/>
      <c r="N90" s="180"/>
      <c r="O90" s="196"/>
    </row>
    <row r="91" spans="1:15" ht="11.25" customHeight="1" thickTop="1">
      <c r="A91" s="72"/>
      <c r="B91" s="71"/>
      <c r="C91" s="44"/>
      <c r="D91" s="43"/>
      <c r="E91" s="43"/>
      <c r="F91" s="43"/>
      <c r="G91" s="70"/>
      <c r="H91" s="43"/>
      <c r="I91" s="43"/>
      <c r="J91" s="43"/>
      <c r="K91" s="70"/>
      <c r="L91" s="43"/>
      <c r="M91" s="43"/>
      <c r="N91" s="43"/>
      <c r="O91" s="45"/>
    </row>
    <row r="92" spans="1:15" ht="11.25" customHeight="1">
      <c r="A92" s="22"/>
      <c r="B92" s="65"/>
      <c r="C92" s="46"/>
      <c r="D92" s="23"/>
      <c r="E92" s="23"/>
      <c r="F92" s="23"/>
      <c r="G92" s="40"/>
      <c r="H92" s="23"/>
      <c r="I92" s="23"/>
      <c r="J92" s="23"/>
      <c r="K92" s="40"/>
      <c r="L92" s="23"/>
      <c r="M92" s="23"/>
      <c r="N92" s="23"/>
      <c r="O92" s="45"/>
    </row>
    <row r="93" spans="1:15" ht="12" customHeight="1">
      <c r="A93" s="22"/>
      <c r="B93" s="20"/>
      <c r="C93" s="46"/>
      <c r="D93" s="23"/>
      <c r="E93" s="23"/>
      <c r="F93" s="23"/>
      <c r="G93" s="40"/>
      <c r="H93" s="23"/>
      <c r="I93" s="23"/>
      <c r="J93" s="23"/>
      <c r="K93" s="40"/>
      <c r="L93" s="23"/>
      <c r="M93" s="23"/>
      <c r="N93" s="23"/>
      <c r="O93" s="45"/>
    </row>
    <row r="94" spans="1:15" ht="11.25">
      <c r="A94" s="22" t="s">
        <v>87</v>
      </c>
      <c r="B94" s="210" t="s">
        <v>110</v>
      </c>
      <c r="C94" s="47" t="s">
        <v>42</v>
      </c>
      <c r="D94" s="37">
        <f>D95+D96+D97+D98+D99</f>
        <v>53711</v>
      </c>
      <c r="E94" s="37">
        <f>E95+E96+E97+E98+E99</f>
        <v>196066</v>
      </c>
      <c r="F94" s="37">
        <f>F95+F96+F97+F98+F99</f>
        <v>196066</v>
      </c>
      <c r="G94" s="58">
        <f>F94/E94</f>
        <v>1</v>
      </c>
      <c r="H94" s="37">
        <f>H95+H96+H97+H98+H99</f>
        <v>52209</v>
      </c>
      <c r="I94" s="37">
        <f>I95+I96+I97+I98+I99</f>
        <v>135162</v>
      </c>
      <c r="J94" s="37">
        <f>J95+J96+J97+J98+J99</f>
        <v>135162</v>
      </c>
      <c r="K94" s="58">
        <f>J94/I94</f>
        <v>1</v>
      </c>
      <c r="L94" s="37">
        <f>L95+L96+L97+L98+L99</f>
        <v>1502</v>
      </c>
      <c r="M94" s="37">
        <f>M95+M96+M97+M98+M99</f>
        <v>60904</v>
      </c>
      <c r="N94" s="37">
        <f>N95+N96+N97+N98+N99</f>
        <v>60904</v>
      </c>
      <c r="O94" s="58">
        <f>N94/M94</f>
        <v>1</v>
      </c>
    </row>
    <row r="95" spans="1:15" ht="22.5">
      <c r="A95" s="22"/>
      <c r="B95" s="210"/>
      <c r="C95" s="46" t="s">
        <v>132</v>
      </c>
      <c r="D95" s="23">
        <f aca="true" t="shared" si="6" ref="D95:F99">H95+L95</f>
        <v>0</v>
      </c>
      <c r="E95" s="23">
        <f t="shared" si="6"/>
        <v>0</v>
      </c>
      <c r="F95" s="23">
        <f t="shared" si="6"/>
        <v>0</v>
      </c>
      <c r="G95" s="69"/>
      <c r="H95" s="23"/>
      <c r="I95" s="23"/>
      <c r="J95" s="23"/>
      <c r="K95" s="69"/>
      <c r="L95" s="23"/>
      <c r="M95" s="23"/>
      <c r="N95" s="23"/>
      <c r="O95" s="69"/>
    </row>
    <row r="96" spans="1:15" ht="22.5">
      <c r="A96" s="22"/>
      <c r="B96" s="210"/>
      <c r="C96" s="46" t="s">
        <v>143</v>
      </c>
      <c r="D96" s="23">
        <f t="shared" si="6"/>
        <v>27299</v>
      </c>
      <c r="E96" s="23">
        <f t="shared" si="6"/>
        <v>62663</v>
      </c>
      <c r="F96" s="23">
        <f t="shared" si="6"/>
        <v>62663</v>
      </c>
      <c r="G96" s="69">
        <f>F96/E96</f>
        <v>1</v>
      </c>
      <c r="H96" s="23">
        <v>25799</v>
      </c>
      <c r="I96" s="23">
        <v>57659</v>
      </c>
      <c r="J96" s="23">
        <v>57659</v>
      </c>
      <c r="K96" s="69">
        <f>J96/I96</f>
        <v>1</v>
      </c>
      <c r="L96" s="23">
        <v>1500</v>
      </c>
      <c r="M96" s="23">
        <v>5004</v>
      </c>
      <c r="N96" s="23">
        <v>5004</v>
      </c>
      <c r="O96" s="69">
        <f>N96/M96</f>
        <v>1</v>
      </c>
    </row>
    <row r="97" spans="1:15" ht="22.5">
      <c r="A97" s="22"/>
      <c r="B97" s="210"/>
      <c r="C97" s="46" t="s">
        <v>134</v>
      </c>
      <c r="D97" s="23">
        <f t="shared" si="6"/>
        <v>2</v>
      </c>
      <c r="E97" s="23">
        <f t="shared" si="6"/>
        <v>0</v>
      </c>
      <c r="F97" s="23">
        <f t="shared" si="6"/>
        <v>0</v>
      </c>
      <c r="G97" s="69"/>
      <c r="H97" s="23"/>
      <c r="I97" s="23"/>
      <c r="J97" s="23"/>
      <c r="K97" s="69"/>
      <c r="L97" s="23">
        <v>2</v>
      </c>
      <c r="M97" s="23"/>
      <c r="N97" s="23"/>
      <c r="O97" s="69"/>
    </row>
    <row r="98" spans="1:15" ht="22.5">
      <c r="A98" s="22"/>
      <c r="B98" s="210"/>
      <c r="C98" s="46" t="s">
        <v>139</v>
      </c>
      <c r="D98" s="23">
        <f t="shared" si="6"/>
        <v>26410</v>
      </c>
      <c r="E98" s="23">
        <f t="shared" si="6"/>
        <v>133403</v>
      </c>
      <c r="F98" s="23">
        <f t="shared" si="6"/>
        <v>133403</v>
      </c>
      <c r="G98" s="69">
        <f>F98/E98</f>
        <v>1</v>
      </c>
      <c r="H98" s="23">
        <v>26410</v>
      </c>
      <c r="I98" s="23">
        <v>77503</v>
      </c>
      <c r="J98" s="23">
        <f>76078+1425</f>
        <v>77503</v>
      </c>
      <c r="K98" s="69">
        <f>J98/I98</f>
        <v>1</v>
      </c>
      <c r="L98" s="23"/>
      <c r="M98" s="23">
        <v>55900</v>
      </c>
      <c r="N98" s="23">
        <v>55900</v>
      </c>
      <c r="O98" s="69">
        <f>N98/M98</f>
        <v>1</v>
      </c>
    </row>
    <row r="99" spans="1:15" ht="22.5">
      <c r="A99" s="22"/>
      <c r="B99" s="210"/>
      <c r="C99" s="46" t="s">
        <v>136</v>
      </c>
      <c r="D99" s="23">
        <f t="shared" si="6"/>
        <v>0</v>
      </c>
      <c r="E99" s="23">
        <f t="shared" si="6"/>
        <v>0</v>
      </c>
      <c r="F99" s="23">
        <f t="shared" si="6"/>
        <v>0</v>
      </c>
      <c r="G99" s="69"/>
      <c r="H99" s="23"/>
      <c r="I99" s="23"/>
      <c r="J99" s="23"/>
      <c r="K99" s="69"/>
      <c r="L99" s="23"/>
      <c r="M99" s="23"/>
      <c r="N99" s="23"/>
      <c r="O99" s="69"/>
    </row>
    <row r="100" spans="1:15" ht="11.25">
      <c r="A100" s="22"/>
      <c r="B100" s="65"/>
      <c r="C100" s="46"/>
      <c r="D100" s="23"/>
      <c r="E100" s="23"/>
      <c r="F100" s="23"/>
      <c r="G100" s="58"/>
      <c r="H100" s="23"/>
      <c r="I100" s="23"/>
      <c r="J100" s="23"/>
      <c r="K100" s="58"/>
      <c r="L100" s="23"/>
      <c r="M100" s="23"/>
      <c r="N100" s="23"/>
      <c r="O100" s="58"/>
    </row>
    <row r="101" spans="1:15" ht="11.25">
      <c r="A101" s="22"/>
      <c r="B101" s="65"/>
      <c r="C101" s="46"/>
      <c r="D101" s="23"/>
      <c r="E101" s="23"/>
      <c r="F101" s="23"/>
      <c r="G101" s="58"/>
      <c r="H101" s="23"/>
      <c r="I101" s="23"/>
      <c r="J101" s="23"/>
      <c r="K101" s="58"/>
      <c r="L101" s="23"/>
      <c r="M101" s="23"/>
      <c r="N101" s="23"/>
      <c r="O101" s="58"/>
    </row>
    <row r="102" spans="1:15" ht="11.25">
      <c r="A102" s="22"/>
      <c r="B102" s="20"/>
      <c r="C102" s="46"/>
      <c r="D102" s="23"/>
      <c r="E102" s="23"/>
      <c r="F102" s="23"/>
      <c r="G102" s="58"/>
      <c r="H102" s="23"/>
      <c r="I102" s="23"/>
      <c r="J102" s="23"/>
      <c r="K102" s="58"/>
      <c r="L102" s="23"/>
      <c r="M102" s="23"/>
      <c r="N102" s="23"/>
      <c r="O102" s="58"/>
    </row>
    <row r="103" spans="1:15" ht="11.25">
      <c r="A103" s="22">
        <v>20</v>
      </c>
      <c r="B103" s="210" t="s">
        <v>91</v>
      </c>
      <c r="C103" s="47" t="s">
        <v>42</v>
      </c>
      <c r="D103" s="37">
        <f>D104+D105+D106+D107+D108</f>
        <v>20385</v>
      </c>
      <c r="E103" s="37">
        <f>E104+E105+E106+E107+E108</f>
        <v>21571</v>
      </c>
      <c r="F103" s="37">
        <f>F104+F105+F106+F107+F108</f>
        <v>21571</v>
      </c>
      <c r="G103" s="58">
        <f>F103/E103</f>
        <v>1</v>
      </c>
      <c r="H103" s="37">
        <f>H104+H105+H106+H107+H108</f>
        <v>20385</v>
      </c>
      <c r="I103" s="37">
        <f>I104+I105+I106+I107+I108</f>
        <v>21571</v>
      </c>
      <c r="J103" s="37">
        <f>J104+J105+J106+J107+J108</f>
        <v>21571</v>
      </c>
      <c r="K103" s="58">
        <f>J103/I103</f>
        <v>1</v>
      </c>
      <c r="L103" s="37">
        <f>L104+L105+L106+L107+L108</f>
        <v>0</v>
      </c>
      <c r="M103" s="37">
        <f>M104+M105+M106+M107+M108</f>
        <v>0</v>
      </c>
      <c r="N103" s="37">
        <f>N104+N105+N106+N107+N108</f>
        <v>0</v>
      </c>
      <c r="O103" s="58"/>
    </row>
    <row r="104" spans="1:15" ht="22.5">
      <c r="A104" s="22"/>
      <c r="B104" s="210"/>
      <c r="C104" s="46" t="s">
        <v>132</v>
      </c>
      <c r="D104" s="23">
        <f aca="true" t="shared" si="7" ref="D104:F108">H104+L104</f>
        <v>0</v>
      </c>
      <c r="E104" s="23">
        <f t="shared" si="7"/>
        <v>0</v>
      </c>
      <c r="F104" s="23">
        <f t="shared" si="7"/>
        <v>0</v>
      </c>
      <c r="G104" s="69"/>
      <c r="H104" s="23"/>
      <c r="I104" s="23"/>
      <c r="J104" s="23">
        <v>0</v>
      </c>
      <c r="K104" s="69"/>
      <c r="L104" s="23"/>
      <c r="M104" s="23"/>
      <c r="N104" s="23"/>
      <c r="O104" s="69"/>
    </row>
    <row r="105" spans="1:15" ht="22.5">
      <c r="A105" s="22"/>
      <c r="B105" s="210"/>
      <c r="C105" s="46" t="s">
        <v>137</v>
      </c>
      <c r="D105" s="23">
        <f t="shared" si="7"/>
        <v>0</v>
      </c>
      <c r="E105" s="23">
        <f t="shared" si="7"/>
        <v>0</v>
      </c>
      <c r="F105" s="23">
        <f t="shared" si="7"/>
        <v>0</v>
      </c>
      <c r="G105" s="69"/>
      <c r="H105" s="23"/>
      <c r="I105" s="23"/>
      <c r="J105" s="23"/>
      <c r="K105" s="69"/>
      <c r="L105" s="23"/>
      <c r="M105" s="23"/>
      <c r="N105" s="23"/>
      <c r="O105" s="69"/>
    </row>
    <row r="106" spans="1:15" ht="22.5">
      <c r="A106" s="22"/>
      <c r="B106" s="210"/>
      <c r="C106" s="46" t="s">
        <v>100</v>
      </c>
      <c r="D106" s="23">
        <f t="shared" si="7"/>
        <v>0</v>
      </c>
      <c r="E106" s="23">
        <f t="shared" si="7"/>
        <v>0</v>
      </c>
      <c r="F106" s="23">
        <f t="shared" si="7"/>
        <v>0</v>
      </c>
      <c r="G106" s="69"/>
      <c r="H106" s="23"/>
      <c r="I106" s="23"/>
      <c r="J106" s="23"/>
      <c r="K106" s="69"/>
      <c r="L106" s="23"/>
      <c r="M106" s="23"/>
      <c r="N106" s="23"/>
      <c r="O106" s="69"/>
    </row>
    <row r="107" spans="1:15" ht="22.5">
      <c r="A107" s="22"/>
      <c r="B107" s="210"/>
      <c r="C107" s="46" t="s">
        <v>139</v>
      </c>
      <c r="D107" s="23">
        <f t="shared" si="7"/>
        <v>20385</v>
      </c>
      <c r="E107" s="23">
        <f t="shared" si="7"/>
        <v>21256</v>
      </c>
      <c r="F107" s="23">
        <f t="shared" si="7"/>
        <v>21256</v>
      </c>
      <c r="G107" s="69">
        <f>F107/E107</f>
        <v>1</v>
      </c>
      <c r="H107" s="23">
        <v>20385</v>
      </c>
      <c r="I107" s="23">
        <v>21256</v>
      </c>
      <c r="J107" s="23">
        <v>21256</v>
      </c>
      <c r="K107" s="69">
        <f>J107/I107</f>
        <v>1</v>
      </c>
      <c r="L107" s="23"/>
      <c r="M107" s="23"/>
      <c r="N107" s="23"/>
      <c r="O107" s="69"/>
    </row>
    <row r="108" spans="1:15" ht="22.5">
      <c r="A108" s="22"/>
      <c r="B108" s="210"/>
      <c r="C108" s="46" t="s">
        <v>147</v>
      </c>
      <c r="D108" s="23">
        <f t="shared" si="7"/>
        <v>0</v>
      </c>
      <c r="E108" s="23">
        <f t="shared" si="7"/>
        <v>315</v>
      </c>
      <c r="F108" s="23">
        <f t="shared" si="7"/>
        <v>315</v>
      </c>
      <c r="G108" s="69"/>
      <c r="H108" s="23"/>
      <c r="I108" s="23">
        <v>315</v>
      </c>
      <c r="J108" s="23">
        <v>315</v>
      </c>
      <c r="K108" s="69"/>
      <c r="L108" s="23"/>
      <c r="M108" s="23"/>
      <c r="N108" s="23"/>
      <c r="O108" s="69"/>
    </row>
    <row r="109" spans="1:15" ht="11.25">
      <c r="A109" s="27"/>
      <c r="B109" s="73"/>
      <c r="C109" s="59"/>
      <c r="D109" s="28"/>
      <c r="E109" s="28"/>
      <c r="F109" s="28"/>
      <c r="G109" s="61"/>
      <c r="H109" s="28"/>
      <c r="I109" s="28"/>
      <c r="J109" s="28"/>
      <c r="K109" s="61"/>
      <c r="L109" s="28"/>
      <c r="M109" s="28"/>
      <c r="N109" s="28"/>
      <c r="O109" s="55"/>
    </row>
    <row r="110" spans="1:12" ht="11.25">
      <c r="A110" s="11"/>
      <c r="B110" s="62"/>
      <c r="D110" s="12"/>
      <c r="E110" s="12"/>
      <c r="F110" s="12"/>
      <c r="G110" s="32"/>
      <c r="H110" s="12"/>
      <c r="I110" s="12"/>
      <c r="J110" s="12"/>
      <c r="K110" s="32"/>
      <c r="L110" s="12"/>
    </row>
    <row r="111" spans="1:15" ht="11.25">
      <c r="A111" s="191" t="s">
        <v>40</v>
      </c>
      <c r="B111" s="177"/>
      <c r="C111" s="190" t="s">
        <v>26</v>
      </c>
      <c r="D111" s="164" t="s">
        <v>118</v>
      </c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</row>
    <row r="112" spans="1:15" ht="11.25">
      <c r="A112" s="193"/>
      <c r="B112" s="178"/>
      <c r="C112" s="179"/>
      <c r="D112" s="167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200"/>
    </row>
    <row r="113" spans="1:15" ht="11.25">
      <c r="A113" s="201" t="s">
        <v>29</v>
      </c>
      <c r="B113" s="203" t="s">
        <v>41</v>
      </c>
      <c r="C113" s="179"/>
      <c r="D113" s="164" t="s">
        <v>119</v>
      </c>
      <c r="E113" s="205"/>
      <c r="F113" s="205"/>
      <c r="G113" s="206"/>
      <c r="H113" s="164" t="s">
        <v>89</v>
      </c>
      <c r="I113" s="165"/>
      <c r="J113" s="165"/>
      <c r="K113" s="166"/>
      <c r="L113" s="205" t="s">
        <v>27</v>
      </c>
      <c r="M113" s="165"/>
      <c r="N113" s="165"/>
      <c r="O113" s="166"/>
    </row>
    <row r="114" spans="1:15" ht="11.25">
      <c r="A114" s="201"/>
      <c r="B114" s="203"/>
      <c r="C114" s="179"/>
      <c r="D114" s="207"/>
      <c r="E114" s="208"/>
      <c r="F114" s="208"/>
      <c r="G114" s="209"/>
      <c r="H114" s="167"/>
      <c r="I114" s="162"/>
      <c r="J114" s="162"/>
      <c r="K114" s="200"/>
      <c r="L114" s="162"/>
      <c r="M114" s="162"/>
      <c r="N114" s="162"/>
      <c r="O114" s="200"/>
    </row>
    <row r="115" spans="1:15" ht="11.25" customHeight="1">
      <c r="A115" s="201"/>
      <c r="B115" s="203"/>
      <c r="C115" s="179"/>
      <c r="D115" s="188" t="s">
        <v>120</v>
      </c>
      <c r="E115" s="188" t="s">
        <v>130</v>
      </c>
      <c r="F115" s="179" t="s">
        <v>190</v>
      </c>
      <c r="G115" s="181" t="s">
        <v>131</v>
      </c>
      <c r="H115" s="188" t="s">
        <v>120</v>
      </c>
      <c r="I115" s="177" t="s">
        <v>130</v>
      </c>
      <c r="J115" s="179" t="s">
        <v>190</v>
      </c>
      <c r="K115" s="181" t="s">
        <v>131</v>
      </c>
      <c r="L115" s="188" t="s">
        <v>120</v>
      </c>
      <c r="M115" s="177" t="s">
        <v>130</v>
      </c>
      <c r="N115" s="179" t="s">
        <v>190</v>
      </c>
      <c r="O115" s="181" t="s">
        <v>131</v>
      </c>
    </row>
    <row r="116" spans="1:15" ht="11.25" customHeight="1">
      <c r="A116" s="201"/>
      <c r="B116" s="203"/>
      <c r="C116" s="179"/>
      <c r="D116" s="199"/>
      <c r="E116" s="199"/>
      <c r="F116" s="179"/>
      <c r="G116" s="195"/>
      <c r="H116" s="199"/>
      <c r="I116" s="176"/>
      <c r="J116" s="179"/>
      <c r="K116" s="195"/>
      <c r="L116" s="199"/>
      <c r="M116" s="176"/>
      <c r="N116" s="179"/>
      <c r="O116" s="195"/>
    </row>
    <row r="117" spans="1:15" ht="11.25" customHeight="1">
      <c r="A117" s="201"/>
      <c r="B117" s="203"/>
      <c r="C117" s="179"/>
      <c r="D117" s="184" t="s">
        <v>1</v>
      </c>
      <c r="E117" s="173"/>
      <c r="F117" s="179"/>
      <c r="G117" s="195"/>
      <c r="H117" s="184" t="s">
        <v>1</v>
      </c>
      <c r="I117" s="173"/>
      <c r="J117" s="179"/>
      <c r="K117" s="195"/>
      <c r="L117" s="184" t="s">
        <v>1</v>
      </c>
      <c r="M117" s="173"/>
      <c r="N117" s="179"/>
      <c r="O117" s="195"/>
    </row>
    <row r="118" spans="1:15" ht="12" customHeight="1" thickBot="1">
      <c r="A118" s="202"/>
      <c r="B118" s="204"/>
      <c r="C118" s="163"/>
      <c r="D118" s="197"/>
      <c r="E118" s="198"/>
      <c r="F118" s="180"/>
      <c r="G118" s="196"/>
      <c r="H118" s="197"/>
      <c r="I118" s="198"/>
      <c r="J118" s="180"/>
      <c r="K118" s="196"/>
      <c r="L118" s="197"/>
      <c r="M118" s="198"/>
      <c r="N118" s="180"/>
      <c r="O118" s="196"/>
    </row>
    <row r="119" spans="1:15" ht="12" thickTop="1">
      <c r="A119" s="72"/>
      <c r="B119" s="71"/>
      <c r="C119" s="44"/>
      <c r="D119" s="43"/>
      <c r="E119" s="43"/>
      <c r="F119" s="43"/>
      <c r="G119" s="70"/>
      <c r="H119" s="43"/>
      <c r="I119" s="43"/>
      <c r="J119" s="43"/>
      <c r="K119" s="70"/>
      <c r="L119" s="43"/>
      <c r="M119" s="43"/>
      <c r="N119" s="43"/>
      <c r="O119" s="45"/>
    </row>
    <row r="120" spans="1:15" ht="11.25">
      <c r="A120" s="22"/>
      <c r="B120" s="65"/>
      <c r="C120" s="46"/>
      <c r="D120" s="23"/>
      <c r="E120" s="23"/>
      <c r="F120" s="23"/>
      <c r="G120" s="40"/>
      <c r="H120" s="23"/>
      <c r="I120" s="23"/>
      <c r="J120" s="23"/>
      <c r="K120" s="40"/>
      <c r="L120" s="23"/>
      <c r="M120" s="23"/>
      <c r="N120" s="23"/>
      <c r="O120" s="45"/>
    </row>
    <row r="121" spans="1:15" ht="11.25">
      <c r="A121" s="22"/>
      <c r="B121" s="65"/>
      <c r="C121" s="46"/>
      <c r="D121" s="23"/>
      <c r="E121" s="23"/>
      <c r="F121" s="23"/>
      <c r="G121" s="40"/>
      <c r="H121" s="23"/>
      <c r="I121" s="23"/>
      <c r="J121" s="23"/>
      <c r="K121" s="40"/>
      <c r="L121" s="23"/>
      <c r="M121" s="23"/>
      <c r="N121" s="23"/>
      <c r="O121" s="45"/>
    </row>
    <row r="122" spans="1:15" ht="11.25">
      <c r="A122" s="22"/>
      <c r="B122" s="20"/>
      <c r="C122" s="46"/>
      <c r="D122" s="23"/>
      <c r="E122" s="23"/>
      <c r="F122" s="23"/>
      <c r="G122" s="40"/>
      <c r="H122" s="23"/>
      <c r="I122" s="23"/>
      <c r="J122" s="23"/>
      <c r="K122" s="40"/>
      <c r="L122" s="23"/>
      <c r="M122" s="23"/>
      <c r="N122" s="23"/>
      <c r="O122" s="45"/>
    </row>
    <row r="123" spans="1:15" ht="11.25">
      <c r="A123" s="22"/>
      <c r="B123" s="210" t="s">
        <v>92</v>
      </c>
      <c r="C123" s="47" t="s">
        <v>42</v>
      </c>
      <c r="D123" s="37">
        <f>D124+D125+D126+D127+D128</f>
        <v>122233</v>
      </c>
      <c r="E123" s="37">
        <f>E124+E125+E126+E127+E128</f>
        <v>263612</v>
      </c>
      <c r="F123" s="37">
        <f>F124+F125+F126+F127+F128</f>
        <v>263612</v>
      </c>
      <c r="G123" s="58">
        <f aca="true" t="shared" si="8" ref="G123:G132">F123/E123</f>
        <v>1</v>
      </c>
      <c r="H123" s="37">
        <f>H124+H125+H126+H127+H128</f>
        <v>120731</v>
      </c>
      <c r="I123" s="37">
        <f>I124+I125+I126+I127+I128</f>
        <v>202351</v>
      </c>
      <c r="J123" s="37">
        <f>J124+J125+J126+J127+J128</f>
        <v>202351</v>
      </c>
      <c r="K123" s="58">
        <f aca="true" t="shared" si="9" ref="K123:K132">J123/I123</f>
        <v>1</v>
      </c>
      <c r="L123" s="37">
        <f>L124+L125+L126+L127+L128</f>
        <v>1502</v>
      </c>
      <c r="M123" s="37">
        <f>M124+M125+M126+M127+M128</f>
        <v>61261</v>
      </c>
      <c r="N123" s="37">
        <f>N124+N125+N126+N127+N128</f>
        <v>61261</v>
      </c>
      <c r="O123" s="58">
        <f aca="true" t="shared" si="10" ref="O123:O132">N123/M123</f>
        <v>1</v>
      </c>
    </row>
    <row r="124" spans="1:15" ht="22.5">
      <c r="A124" s="22"/>
      <c r="B124" s="211"/>
      <c r="C124" s="46" t="s">
        <v>148</v>
      </c>
      <c r="D124" s="23">
        <f>D13+D21+D40++D49+D67+D76+D95+D104</f>
        <v>7000</v>
      </c>
      <c r="E124" s="23">
        <f>E13+E21+E40++E49+E67+E76+E95+E104</f>
        <v>7492</v>
      </c>
      <c r="F124" s="23">
        <f>F13+F21+F40++F49+F67+F76+F95+F104</f>
        <v>7492</v>
      </c>
      <c r="G124" s="69">
        <f t="shared" si="8"/>
        <v>1</v>
      </c>
      <c r="H124" s="23">
        <f>H13+H21+H40++H49+H67+H76+H95+H104</f>
        <v>7000</v>
      </c>
      <c r="I124" s="23">
        <f>I13+I21+I40++I49+I67+I76+I95+I104</f>
        <v>7492</v>
      </c>
      <c r="J124" s="23">
        <f>J13+J21+J40++J49+J67+J76+J95+J104</f>
        <v>7492</v>
      </c>
      <c r="K124" s="69">
        <f t="shared" si="9"/>
        <v>1</v>
      </c>
      <c r="L124" s="23">
        <f>L13+L21+L40++L49+L67+L76+L95+L104</f>
        <v>0</v>
      </c>
      <c r="M124" s="23">
        <f>M13+M21+M40++M49+M67+M76+M95+M104</f>
        <v>0</v>
      </c>
      <c r="N124" s="23">
        <f>N13+N21+N40++N49+N67+N76+N95+N104</f>
        <v>0</v>
      </c>
      <c r="O124" s="69"/>
    </row>
    <row r="125" spans="1:15" ht="22.5">
      <c r="A125" s="22"/>
      <c r="B125" s="211"/>
      <c r="C125" s="46" t="s">
        <v>149</v>
      </c>
      <c r="D125" s="23">
        <f aca="true" t="shared" si="11" ref="D125:F127">D14+D22+D41+D50+D68+D77+D96+D105</f>
        <v>27299</v>
      </c>
      <c r="E125" s="23">
        <f t="shared" si="11"/>
        <v>62663</v>
      </c>
      <c r="F125" s="23">
        <f t="shared" si="11"/>
        <v>62663</v>
      </c>
      <c r="G125" s="69">
        <f t="shared" si="8"/>
        <v>1</v>
      </c>
      <c r="H125" s="23">
        <f aca="true" t="shared" si="12" ref="H125:J127">H14+H22+H41+H50+H68+H77+H96+H105</f>
        <v>25799</v>
      </c>
      <c r="I125" s="23">
        <f t="shared" si="12"/>
        <v>57659</v>
      </c>
      <c r="J125" s="23">
        <f t="shared" si="12"/>
        <v>57659</v>
      </c>
      <c r="K125" s="69">
        <f t="shared" si="9"/>
        <v>1</v>
      </c>
      <c r="L125" s="23">
        <f aca="true" t="shared" si="13" ref="L125:N127">L14+L22+L41+L50+L68+L77+L96+L105</f>
        <v>1500</v>
      </c>
      <c r="M125" s="23">
        <f t="shared" si="13"/>
        <v>5004</v>
      </c>
      <c r="N125" s="23">
        <f t="shared" si="13"/>
        <v>5004</v>
      </c>
      <c r="O125" s="69">
        <f t="shared" si="10"/>
        <v>1</v>
      </c>
    </row>
    <row r="126" spans="1:15" ht="22.5">
      <c r="A126" s="22"/>
      <c r="B126" s="211"/>
      <c r="C126" s="46" t="s">
        <v>129</v>
      </c>
      <c r="D126" s="23">
        <f t="shared" si="11"/>
        <v>2</v>
      </c>
      <c r="E126" s="23">
        <f t="shared" si="11"/>
        <v>0</v>
      </c>
      <c r="F126" s="23">
        <f t="shared" si="11"/>
        <v>0</v>
      </c>
      <c r="G126" s="69"/>
      <c r="H126" s="23">
        <f t="shared" si="12"/>
        <v>0</v>
      </c>
      <c r="I126" s="23">
        <f t="shared" si="12"/>
        <v>0</v>
      </c>
      <c r="J126" s="23">
        <f t="shared" si="12"/>
        <v>0</v>
      </c>
      <c r="K126" s="69"/>
      <c r="L126" s="23">
        <f t="shared" si="13"/>
        <v>2</v>
      </c>
      <c r="M126" s="23">
        <f t="shared" si="13"/>
        <v>0</v>
      </c>
      <c r="N126" s="23">
        <f t="shared" si="13"/>
        <v>0</v>
      </c>
      <c r="O126" s="69"/>
    </row>
    <row r="127" spans="1:15" ht="22.5">
      <c r="A127" s="22"/>
      <c r="B127" s="211"/>
      <c r="C127" s="46" t="s">
        <v>163</v>
      </c>
      <c r="D127" s="23">
        <f t="shared" si="11"/>
        <v>67017</v>
      </c>
      <c r="E127" s="23">
        <f t="shared" si="11"/>
        <v>174271</v>
      </c>
      <c r="F127" s="23">
        <f t="shared" si="11"/>
        <v>174211</v>
      </c>
      <c r="G127" s="69">
        <f t="shared" si="8"/>
        <v>0.9996557086376965</v>
      </c>
      <c r="H127" s="23">
        <f t="shared" si="12"/>
        <v>67017</v>
      </c>
      <c r="I127" s="23">
        <f t="shared" si="12"/>
        <v>118371</v>
      </c>
      <c r="J127" s="23">
        <f t="shared" si="12"/>
        <v>118311</v>
      </c>
      <c r="K127" s="69">
        <f t="shared" si="9"/>
        <v>0.9994931190916694</v>
      </c>
      <c r="L127" s="23">
        <f t="shared" si="13"/>
        <v>0</v>
      </c>
      <c r="M127" s="23">
        <f t="shared" si="13"/>
        <v>55900</v>
      </c>
      <c r="N127" s="23">
        <f t="shared" si="13"/>
        <v>55900</v>
      </c>
      <c r="O127" s="69">
        <f t="shared" si="10"/>
        <v>1</v>
      </c>
    </row>
    <row r="128" spans="1:15" ht="22.5">
      <c r="A128" s="22"/>
      <c r="B128" s="211"/>
      <c r="C128" s="46" t="s">
        <v>150</v>
      </c>
      <c r="D128" s="23">
        <f>D17+D25+D44+D53+D74+D80+D99+D108</f>
        <v>20915</v>
      </c>
      <c r="E128" s="23">
        <f>E17+E25+E44+E53+E74+E80+E99+E108</f>
        <v>19186</v>
      </c>
      <c r="F128" s="23">
        <f>F17+F25+F44+F53+F71+F80+F99+F108</f>
        <v>19246</v>
      </c>
      <c r="G128" s="69">
        <f t="shared" si="8"/>
        <v>1.0031272803085582</v>
      </c>
      <c r="H128" s="23">
        <f>H17+H25+H44+H53+H74+H80+H99+H108</f>
        <v>20915</v>
      </c>
      <c r="I128" s="23">
        <f>I17+I25+I44+I53+I74+I80+I99+I108</f>
        <v>18829</v>
      </c>
      <c r="J128" s="23">
        <f>J17+J25+J44+J53+J71+J80+J99+J108</f>
        <v>18889</v>
      </c>
      <c r="K128" s="69">
        <f t="shared" si="9"/>
        <v>1.0031865739019596</v>
      </c>
      <c r="L128" s="23">
        <f>L17+L25+L44+L53+L74+L80+L99+L108</f>
        <v>0</v>
      </c>
      <c r="M128" s="23">
        <f>M17+M25+M44+M53+M74+M80+M99+M108</f>
        <v>357</v>
      </c>
      <c r="N128" s="23">
        <f>N17+N25+N44+N53+N74+N80+N99+N108</f>
        <v>357</v>
      </c>
      <c r="O128" s="69"/>
    </row>
    <row r="129" spans="1:15" ht="11.25">
      <c r="A129" s="22"/>
      <c r="B129" s="86"/>
      <c r="C129" s="46" t="s">
        <v>167</v>
      </c>
      <c r="D129" s="23"/>
      <c r="E129" s="23"/>
      <c r="F129" s="23">
        <f>J129+N129</f>
        <v>-4568</v>
      </c>
      <c r="G129" s="69"/>
      <c r="H129" s="23"/>
      <c r="I129" s="23"/>
      <c r="J129" s="23">
        <v>-4568</v>
      </c>
      <c r="K129" s="69"/>
      <c r="L129" s="23"/>
      <c r="M129" s="23"/>
      <c r="N129" s="23"/>
      <c r="O129" s="69"/>
    </row>
    <row r="130" spans="1:15" ht="11.25">
      <c r="A130" s="22"/>
      <c r="B130" s="65"/>
      <c r="C130" s="46"/>
      <c r="D130" s="23">
        <f>SUM(D124:D129)</f>
        <v>122233</v>
      </c>
      <c r="E130" s="23">
        <f>SUM(E124:E129)</f>
        <v>263612</v>
      </c>
      <c r="F130" s="23">
        <f>SUM(F124:F129)</f>
        <v>259044</v>
      </c>
      <c r="G130" s="69">
        <f t="shared" si="8"/>
        <v>0.982671502056052</v>
      </c>
      <c r="H130" s="23">
        <f>SUM(H124:H129)</f>
        <v>120731</v>
      </c>
      <c r="I130" s="23">
        <f>SUM(I124:I129)</f>
        <v>202351</v>
      </c>
      <c r="J130" s="23">
        <f>SUM(J124:J129)</f>
        <v>197783</v>
      </c>
      <c r="K130" s="69">
        <f t="shared" si="9"/>
        <v>0.9774253648363487</v>
      </c>
      <c r="L130" s="23">
        <f>SUM(L124:L128)</f>
        <v>1502</v>
      </c>
      <c r="M130" s="23">
        <f>SUM(M124:M128)</f>
        <v>61261</v>
      </c>
      <c r="N130" s="23">
        <f>SUM(N124:N128)</f>
        <v>61261</v>
      </c>
      <c r="O130" s="69">
        <f t="shared" si="10"/>
        <v>1</v>
      </c>
    </row>
    <row r="131" spans="1:15" s="126" customFormat="1" ht="19.5">
      <c r="A131" s="121"/>
      <c r="B131" s="122"/>
      <c r="C131" s="123" t="s">
        <v>104</v>
      </c>
      <c r="D131" s="124">
        <f>D107</f>
        <v>20385</v>
      </c>
      <c r="E131" s="124">
        <f>E107</f>
        <v>21256</v>
      </c>
      <c r="F131" s="124">
        <v>21256</v>
      </c>
      <c r="G131" s="125">
        <f t="shared" si="8"/>
        <v>1</v>
      </c>
      <c r="H131" s="124">
        <f>H107</f>
        <v>20385</v>
      </c>
      <c r="I131" s="124">
        <f>I107</f>
        <v>21256</v>
      </c>
      <c r="J131" s="124">
        <v>21256</v>
      </c>
      <c r="K131" s="125">
        <f t="shared" si="9"/>
        <v>1</v>
      </c>
      <c r="L131" s="124">
        <f>L107</f>
        <v>0</v>
      </c>
      <c r="M131" s="124">
        <f>M107</f>
        <v>0</v>
      </c>
      <c r="N131" s="124">
        <f>N107</f>
        <v>0</v>
      </c>
      <c r="O131" s="125"/>
    </row>
    <row r="132" spans="1:15" s="104" customFormat="1" ht="21" customHeight="1">
      <c r="A132" s="110"/>
      <c r="B132" s="111"/>
      <c r="C132" s="106" t="s">
        <v>83</v>
      </c>
      <c r="D132" s="105">
        <f>D123-D131</f>
        <v>101848</v>
      </c>
      <c r="E132" s="105">
        <f>E123-E131</f>
        <v>242356</v>
      </c>
      <c r="F132" s="105">
        <f>F130-F131</f>
        <v>237788</v>
      </c>
      <c r="G132" s="108">
        <f t="shared" si="8"/>
        <v>0.9811516942019178</v>
      </c>
      <c r="H132" s="105">
        <f>H123-H131</f>
        <v>100346</v>
      </c>
      <c r="I132" s="105">
        <f>I123-I131</f>
        <v>181095</v>
      </c>
      <c r="J132" s="105">
        <f>J130-J131</f>
        <v>176527</v>
      </c>
      <c r="K132" s="108">
        <f t="shared" si="9"/>
        <v>0.9747756702283332</v>
      </c>
      <c r="L132" s="105">
        <f>L123-L131</f>
        <v>1502</v>
      </c>
      <c r="M132" s="105">
        <f>M123-M131</f>
        <v>61261</v>
      </c>
      <c r="N132" s="105">
        <f>N123-N131</f>
        <v>61261</v>
      </c>
      <c r="O132" s="108">
        <f t="shared" si="10"/>
        <v>1</v>
      </c>
    </row>
    <row r="133" spans="1:15" ht="11.25">
      <c r="A133" s="22"/>
      <c r="B133" s="20"/>
      <c r="C133" s="46"/>
      <c r="D133" s="23"/>
      <c r="E133" s="23"/>
      <c r="F133" s="23"/>
      <c r="G133" s="40"/>
      <c r="H133" s="23"/>
      <c r="I133" s="23"/>
      <c r="J133" s="23"/>
      <c r="K133" s="40"/>
      <c r="L133" s="23"/>
      <c r="M133" s="23"/>
      <c r="N133" s="23"/>
      <c r="O133" s="45"/>
    </row>
    <row r="134" spans="1:15" ht="11.25">
      <c r="A134" s="26"/>
      <c r="B134" s="26"/>
      <c r="C134" s="59"/>
      <c r="D134" s="26"/>
      <c r="E134" s="26"/>
      <c r="F134" s="26"/>
      <c r="G134" s="60"/>
      <c r="H134" s="26"/>
      <c r="I134" s="26"/>
      <c r="J134" s="26"/>
      <c r="K134" s="60"/>
      <c r="L134" s="26"/>
      <c r="M134" s="28"/>
      <c r="N134" s="28"/>
      <c r="O134" s="55"/>
    </row>
  </sheetData>
  <mergeCells count="124">
    <mergeCell ref="D1:O2"/>
    <mergeCell ref="D3:G4"/>
    <mergeCell ref="D5:D6"/>
    <mergeCell ref="E5:E6"/>
    <mergeCell ref="F5:F8"/>
    <mergeCell ref="G5:G8"/>
    <mergeCell ref="D7:E8"/>
    <mergeCell ref="H3:K4"/>
    <mergeCell ref="L3:O4"/>
    <mergeCell ref="H5:H6"/>
    <mergeCell ref="B12:B17"/>
    <mergeCell ref="B20:B25"/>
    <mergeCell ref="B48:B53"/>
    <mergeCell ref="B66:B71"/>
    <mergeCell ref="A28:B29"/>
    <mergeCell ref="A56:B57"/>
    <mergeCell ref="B39:B44"/>
    <mergeCell ref="A58:A63"/>
    <mergeCell ref="B58:B63"/>
    <mergeCell ref="B94:B99"/>
    <mergeCell ref="B123:B128"/>
    <mergeCell ref="B103:B108"/>
    <mergeCell ref="B75:B80"/>
    <mergeCell ref="A1:B2"/>
    <mergeCell ref="A3:A8"/>
    <mergeCell ref="B3:B8"/>
    <mergeCell ref="C1:C8"/>
    <mergeCell ref="I5:I6"/>
    <mergeCell ref="J5:J8"/>
    <mergeCell ref="K5:K8"/>
    <mergeCell ref="H7:I8"/>
    <mergeCell ref="L5:L6"/>
    <mergeCell ref="M5:M6"/>
    <mergeCell ref="N5:N8"/>
    <mergeCell ref="O5:O8"/>
    <mergeCell ref="L7:M8"/>
    <mergeCell ref="J32:J35"/>
    <mergeCell ref="C28:C35"/>
    <mergeCell ref="D28:O29"/>
    <mergeCell ref="A30:A35"/>
    <mergeCell ref="B30:B35"/>
    <mergeCell ref="D30:G31"/>
    <mergeCell ref="H30:K31"/>
    <mergeCell ref="L30:O31"/>
    <mergeCell ref="K32:K35"/>
    <mergeCell ref="L32:L33"/>
    <mergeCell ref="M32:M33"/>
    <mergeCell ref="N32:N35"/>
    <mergeCell ref="O32:O35"/>
    <mergeCell ref="D34:E35"/>
    <mergeCell ref="H34:I35"/>
    <mergeCell ref="L34:M35"/>
    <mergeCell ref="D32:D33"/>
    <mergeCell ref="E32:E33"/>
    <mergeCell ref="F32:F35"/>
    <mergeCell ref="G32:G35"/>
    <mergeCell ref="H32:H33"/>
    <mergeCell ref="I32:I33"/>
    <mergeCell ref="J60:J63"/>
    <mergeCell ref="C56:C63"/>
    <mergeCell ref="D56:O57"/>
    <mergeCell ref="D58:G59"/>
    <mergeCell ref="H58:K59"/>
    <mergeCell ref="L58:O59"/>
    <mergeCell ref="K60:K63"/>
    <mergeCell ref="L60:L61"/>
    <mergeCell ref="M60:M61"/>
    <mergeCell ref="N60:N63"/>
    <mergeCell ref="O60:O63"/>
    <mergeCell ref="D62:E63"/>
    <mergeCell ref="H62:I63"/>
    <mergeCell ref="L62:M63"/>
    <mergeCell ref="D60:D61"/>
    <mergeCell ref="E60:E61"/>
    <mergeCell ref="F60:F63"/>
    <mergeCell ref="G60:G63"/>
    <mergeCell ref="H60:H61"/>
    <mergeCell ref="I60:I61"/>
    <mergeCell ref="A83:B84"/>
    <mergeCell ref="C83:C90"/>
    <mergeCell ref="D83:O84"/>
    <mergeCell ref="A85:A90"/>
    <mergeCell ref="B85:B90"/>
    <mergeCell ref="D85:G86"/>
    <mergeCell ref="H85:K86"/>
    <mergeCell ref="L85:O86"/>
    <mergeCell ref="K87:K90"/>
    <mergeCell ref="L87:L88"/>
    <mergeCell ref="M87:M88"/>
    <mergeCell ref="I87:I88"/>
    <mergeCell ref="F87:F90"/>
    <mergeCell ref="G87:G90"/>
    <mergeCell ref="H87:H88"/>
    <mergeCell ref="J87:J90"/>
    <mergeCell ref="L113:O114"/>
    <mergeCell ref="D115:D116"/>
    <mergeCell ref="E115:E116"/>
    <mergeCell ref="N87:N90"/>
    <mergeCell ref="O87:O90"/>
    <mergeCell ref="D89:E90"/>
    <mergeCell ref="H89:I90"/>
    <mergeCell ref="L89:M90"/>
    <mergeCell ref="D87:D88"/>
    <mergeCell ref="E87:E88"/>
    <mergeCell ref="G115:G118"/>
    <mergeCell ref="H115:H116"/>
    <mergeCell ref="I115:I116"/>
    <mergeCell ref="A111:B112"/>
    <mergeCell ref="C111:C118"/>
    <mergeCell ref="D111:O112"/>
    <mergeCell ref="A113:A118"/>
    <mergeCell ref="B113:B118"/>
    <mergeCell ref="D113:G114"/>
    <mergeCell ref="H113:K114"/>
    <mergeCell ref="N115:N118"/>
    <mergeCell ref="O115:O118"/>
    <mergeCell ref="D117:E118"/>
    <mergeCell ref="H117:I118"/>
    <mergeCell ref="L117:M118"/>
    <mergeCell ref="J115:J118"/>
    <mergeCell ref="K115:K118"/>
    <mergeCell ref="L115:L116"/>
    <mergeCell ref="M115:M116"/>
    <mergeCell ref="F115:F118"/>
  </mergeCells>
  <printOptions horizontalCentered="1"/>
  <pageMargins left="0.16" right="0.2362204724409449" top="1.4173228346456694" bottom="0.8267716535433072" header="0.5511811023622047" footer="0.35433070866141736"/>
  <pageSetup horizontalDpi="180" verticalDpi="180" orientation="landscape" paperSize="9" r:id="rId1"/>
  <headerFooter alignWithMargins="0">
    <oddHeader>&amp;C
&amp;"Arial,Félkövér dőlt"&amp;11Tiszagyulaháza község 2007.évi költségvetési bevételeinek teljesítése
bevételi forrásonként, és költségvetési címenként&amp;R&amp;"Arial,Dőlt"&amp;8 2.számú melléklet
adatok ezer forintban
</oddHeader>
    <oddFooter>&amp;C&amp;"Arial,Normál"&amp;8&amp;P. oldal</oddFooter>
  </headerFooter>
  <rowBreaks count="4" manualBreakCount="4">
    <brk id="26" max="255" man="1"/>
    <brk id="54" max="255" man="1"/>
    <brk id="81" max="255" man="1"/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40">
      <selection activeCell="G58" sqref="G58"/>
    </sheetView>
  </sheetViews>
  <sheetFormatPr defaultColWidth="9.00390625" defaultRowHeight="12.75"/>
  <cols>
    <col min="1" max="1" width="25.375" style="9" customWidth="1"/>
    <col min="2" max="2" width="10.625" style="10" customWidth="1"/>
    <col min="3" max="3" width="10.75390625" style="10" customWidth="1"/>
    <col min="4" max="4" width="9.75390625" style="10" customWidth="1"/>
    <col min="5" max="5" width="7.75390625" style="31" customWidth="1"/>
    <col min="6" max="6" width="10.25390625" style="10" customWidth="1"/>
    <col min="7" max="8" width="9.75390625" style="10" customWidth="1"/>
    <col min="9" max="9" width="7.75390625" style="31" customWidth="1"/>
    <col min="10" max="12" width="9.75390625" style="12" customWidth="1"/>
    <col min="13" max="13" width="8.625" style="32" customWidth="1"/>
    <col min="14" max="16384" width="9.125" style="10" customWidth="1"/>
  </cols>
  <sheetData>
    <row r="1" spans="1:13" ht="11.25" customHeight="1">
      <c r="A1" s="190" t="s">
        <v>43</v>
      </c>
      <c r="B1" s="191" t="s">
        <v>118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ht="11.25">
      <c r="A2" s="179"/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1:13" ht="11.25">
      <c r="A3" s="179"/>
      <c r="B3" s="191" t="s">
        <v>88</v>
      </c>
      <c r="C3" s="169"/>
      <c r="D3" s="169"/>
      <c r="E3" s="170"/>
      <c r="F3" s="191" t="s">
        <v>126</v>
      </c>
      <c r="G3" s="169"/>
      <c r="H3" s="169"/>
      <c r="I3" s="170"/>
      <c r="J3" s="212" t="s">
        <v>27</v>
      </c>
      <c r="K3" s="169"/>
      <c r="L3" s="169"/>
      <c r="M3" s="170"/>
    </row>
    <row r="4" spans="1:13" ht="11.25">
      <c r="A4" s="179"/>
      <c r="B4" s="174"/>
      <c r="C4" s="175"/>
      <c r="D4" s="175"/>
      <c r="E4" s="176"/>
      <c r="F4" s="174"/>
      <c r="G4" s="175"/>
      <c r="H4" s="175"/>
      <c r="I4" s="176"/>
      <c r="J4" s="174"/>
      <c r="K4" s="175"/>
      <c r="L4" s="175"/>
      <c r="M4" s="176"/>
    </row>
    <row r="5" spans="1:13" ht="11.25" customHeight="1">
      <c r="A5" s="179"/>
      <c r="B5" s="213" t="s">
        <v>120</v>
      </c>
      <c r="C5" s="185" t="s">
        <v>130</v>
      </c>
      <c r="D5" s="179" t="s">
        <v>190</v>
      </c>
      <c r="E5" s="181" t="s">
        <v>152</v>
      </c>
      <c r="F5" s="188" t="s">
        <v>120</v>
      </c>
      <c r="G5" s="177" t="s">
        <v>130</v>
      </c>
      <c r="H5" s="179" t="s">
        <v>190</v>
      </c>
      <c r="I5" s="181" t="s">
        <v>152</v>
      </c>
      <c r="J5" s="213" t="s">
        <v>120</v>
      </c>
      <c r="K5" s="185" t="s">
        <v>130</v>
      </c>
      <c r="L5" s="179" t="s">
        <v>190</v>
      </c>
      <c r="M5" s="181" t="s">
        <v>152</v>
      </c>
    </row>
    <row r="6" spans="1:13" ht="11.25" customHeight="1">
      <c r="A6" s="179"/>
      <c r="B6" s="189"/>
      <c r="C6" s="178"/>
      <c r="D6" s="179"/>
      <c r="E6" s="214"/>
      <c r="F6" s="189"/>
      <c r="G6" s="178"/>
      <c r="H6" s="179"/>
      <c r="I6" s="214"/>
      <c r="J6" s="189"/>
      <c r="K6" s="178"/>
      <c r="L6" s="179"/>
      <c r="M6" s="214"/>
    </row>
    <row r="7" spans="1:13" ht="11.25" customHeight="1">
      <c r="A7" s="179"/>
      <c r="B7" s="184" t="s">
        <v>1</v>
      </c>
      <c r="C7" s="185"/>
      <c r="D7" s="179"/>
      <c r="E7" s="214"/>
      <c r="F7" s="184" t="s">
        <v>1</v>
      </c>
      <c r="G7" s="185"/>
      <c r="H7" s="179"/>
      <c r="I7" s="214"/>
      <c r="J7" s="184" t="s">
        <v>1</v>
      </c>
      <c r="K7" s="185"/>
      <c r="L7" s="179"/>
      <c r="M7" s="214"/>
    </row>
    <row r="8" spans="1:13" ht="12" customHeight="1" thickBot="1">
      <c r="A8" s="180"/>
      <c r="B8" s="186"/>
      <c r="C8" s="187"/>
      <c r="D8" s="180"/>
      <c r="E8" s="215"/>
      <c r="F8" s="186"/>
      <c r="G8" s="187"/>
      <c r="H8" s="180"/>
      <c r="I8" s="215"/>
      <c r="J8" s="186"/>
      <c r="K8" s="187"/>
      <c r="L8" s="180"/>
      <c r="M8" s="215"/>
    </row>
    <row r="9" spans="1:13" ht="12" thickTop="1">
      <c r="A9" s="44"/>
      <c r="B9" s="36"/>
      <c r="C9" s="36"/>
      <c r="D9" s="36"/>
      <c r="E9" s="39"/>
      <c r="F9" s="36"/>
      <c r="G9" s="36"/>
      <c r="H9" s="36"/>
      <c r="I9" s="39"/>
      <c r="J9" s="43"/>
      <c r="K9" s="43"/>
      <c r="L9" s="43"/>
      <c r="M9" s="69"/>
    </row>
    <row r="10" spans="1:13" ht="11.25">
      <c r="A10" s="46" t="s">
        <v>44</v>
      </c>
      <c r="B10" s="23">
        <f>F10+K10</f>
        <v>0</v>
      </c>
      <c r="C10" s="23">
        <f>G10+L10</f>
        <v>62997</v>
      </c>
      <c r="D10" s="23">
        <f>H10+M10</f>
        <v>62997</v>
      </c>
      <c r="E10" s="40">
        <f>D10/C10</f>
        <v>1</v>
      </c>
      <c r="F10" s="23"/>
      <c r="G10" s="23">
        <v>62997</v>
      </c>
      <c r="H10" s="23">
        <v>62997</v>
      </c>
      <c r="I10" s="40">
        <f>H10/G10</f>
        <v>1</v>
      </c>
      <c r="J10" s="23">
        <v>0</v>
      </c>
      <c r="K10" s="23">
        <v>0</v>
      </c>
      <c r="L10" s="23"/>
      <c r="M10" s="69"/>
    </row>
    <row r="11" spans="1:13" ht="22.5">
      <c r="A11" s="46" t="s">
        <v>45</v>
      </c>
      <c r="B11" s="23">
        <f aca="true" t="shared" si="0" ref="B11:B33">F11+J11</f>
        <v>0</v>
      </c>
      <c r="C11" s="23">
        <f aca="true" t="shared" si="1" ref="C11:C33">G11+K11</f>
        <v>9752</v>
      </c>
      <c r="D11" s="23">
        <f aca="true" t="shared" si="2" ref="D11:D33">H11+L11</f>
        <v>9752</v>
      </c>
      <c r="E11" s="40">
        <f aca="true" t="shared" si="3" ref="E11:E33">D11/C11</f>
        <v>1</v>
      </c>
      <c r="F11" s="23"/>
      <c r="G11" s="23">
        <v>9752</v>
      </c>
      <c r="H11" s="23">
        <v>9752</v>
      </c>
      <c r="I11" s="40">
        <f aca="true" t="shared" si="4" ref="I11:I33">H11/G11</f>
        <v>1</v>
      </c>
      <c r="J11" s="23">
        <v>0</v>
      </c>
      <c r="K11" s="23"/>
      <c r="L11" s="23"/>
      <c r="M11" s="69"/>
    </row>
    <row r="12" spans="1:13" ht="11.25">
      <c r="A12" s="46" t="s">
        <v>46</v>
      </c>
      <c r="B12" s="23">
        <f t="shared" si="0"/>
        <v>0</v>
      </c>
      <c r="C12" s="23">
        <f t="shared" si="1"/>
        <v>5592</v>
      </c>
      <c r="D12" s="23">
        <f t="shared" si="2"/>
        <v>5592</v>
      </c>
      <c r="E12" s="40">
        <f t="shared" si="3"/>
        <v>1</v>
      </c>
      <c r="F12" s="23"/>
      <c r="G12" s="23">
        <v>5592</v>
      </c>
      <c r="H12" s="23">
        <v>5592</v>
      </c>
      <c r="I12" s="40">
        <f t="shared" si="4"/>
        <v>1</v>
      </c>
      <c r="J12" s="23">
        <v>0</v>
      </c>
      <c r="K12" s="23"/>
      <c r="L12" s="23"/>
      <c r="M12" s="69"/>
    </row>
    <row r="13" spans="1:13" s="15" customFormat="1" ht="11.25">
      <c r="A13" s="47" t="s">
        <v>47</v>
      </c>
      <c r="B13" s="37">
        <f t="shared" si="0"/>
        <v>85416</v>
      </c>
      <c r="C13" s="37">
        <f t="shared" si="1"/>
        <v>78341</v>
      </c>
      <c r="D13" s="37">
        <f t="shared" si="2"/>
        <v>78341</v>
      </c>
      <c r="E13" s="41">
        <f t="shared" si="3"/>
        <v>1</v>
      </c>
      <c r="F13" s="37">
        <v>85416</v>
      </c>
      <c r="G13" s="37">
        <f>SUM(G10:G12)</f>
        <v>78341</v>
      </c>
      <c r="H13" s="37">
        <f>SUM(H10:H12)</f>
        <v>78341</v>
      </c>
      <c r="I13" s="41">
        <f t="shared" si="4"/>
        <v>1</v>
      </c>
      <c r="J13" s="37">
        <f>SUM(J10:J12)</f>
        <v>0</v>
      </c>
      <c r="K13" s="37">
        <f>SUM(K10:K12)</f>
        <v>0</v>
      </c>
      <c r="L13" s="37">
        <f>SUM(L10:L12)</f>
        <v>0</v>
      </c>
      <c r="M13" s="58"/>
    </row>
    <row r="14" spans="1:13" ht="11.25">
      <c r="A14" s="46" t="s">
        <v>48</v>
      </c>
      <c r="B14" s="23">
        <f t="shared" si="0"/>
        <v>0</v>
      </c>
      <c r="C14" s="23">
        <f t="shared" si="1"/>
        <v>20905</v>
      </c>
      <c r="D14" s="23">
        <f t="shared" si="2"/>
        <v>20905</v>
      </c>
      <c r="E14" s="40">
        <f t="shared" si="3"/>
        <v>1</v>
      </c>
      <c r="F14" s="23"/>
      <c r="G14" s="23">
        <v>20905</v>
      </c>
      <c r="H14" s="23">
        <v>20905</v>
      </c>
      <c r="I14" s="40">
        <f t="shared" si="4"/>
        <v>1</v>
      </c>
      <c r="J14" s="23">
        <v>0</v>
      </c>
      <c r="K14" s="23"/>
      <c r="L14" s="23"/>
      <c r="M14" s="69"/>
    </row>
    <row r="15" spans="1:13" ht="11.25">
      <c r="A15" s="46" t="s">
        <v>49</v>
      </c>
      <c r="B15" s="23">
        <f t="shared" si="0"/>
        <v>0</v>
      </c>
      <c r="C15" s="23">
        <f t="shared" si="1"/>
        <v>2070</v>
      </c>
      <c r="D15" s="23">
        <f t="shared" si="2"/>
        <v>2070</v>
      </c>
      <c r="E15" s="40">
        <f t="shared" si="3"/>
        <v>1</v>
      </c>
      <c r="F15" s="23"/>
      <c r="G15" s="23">
        <v>2070</v>
      </c>
      <c r="H15" s="23">
        <v>2070</v>
      </c>
      <c r="I15" s="40">
        <f t="shared" si="4"/>
        <v>1</v>
      </c>
      <c r="J15" s="23">
        <v>0</v>
      </c>
      <c r="K15" s="23"/>
      <c r="L15" s="23"/>
      <c r="M15" s="69"/>
    </row>
    <row r="16" spans="1:13" ht="11.25">
      <c r="A16" s="46" t="s">
        <v>50</v>
      </c>
      <c r="B16" s="23">
        <f t="shared" si="0"/>
        <v>0</v>
      </c>
      <c r="C16" s="23">
        <f t="shared" si="1"/>
        <v>925</v>
      </c>
      <c r="D16" s="23">
        <f t="shared" si="2"/>
        <v>925</v>
      </c>
      <c r="E16" s="40">
        <f t="shared" si="3"/>
        <v>1</v>
      </c>
      <c r="F16" s="23"/>
      <c r="G16" s="23">
        <v>925</v>
      </c>
      <c r="H16" s="23">
        <v>925</v>
      </c>
      <c r="I16" s="40">
        <f t="shared" si="4"/>
        <v>1</v>
      </c>
      <c r="J16" s="23">
        <v>0</v>
      </c>
      <c r="K16" s="23"/>
      <c r="L16" s="23"/>
      <c r="M16" s="69"/>
    </row>
    <row r="17" spans="1:13" ht="11.25">
      <c r="A17" s="46" t="s">
        <v>51</v>
      </c>
      <c r="B17" s="23">
        <f t="shared" si="0"/>
        <v>0</v>
      </c>
      <c r="C17" s="23">
        <f t="shared" si="1"/>
        <v>75</v>
      </c>
      <c r="D17" s="23">
        <f t="shared" si="2"/>
        <v>75</v>
      </c>
      <c r="E17" s="40">
        <f t="shared" si="3"/>
        <v>1</v>
      </c>
      <c r="F17" s="23"/>
      <c r="G17" s="23">
        <v>75</v>
      </c>
      <c r="H17" s="23">
        <v>75</v>
      </c>
      <c r="I17" s="40">
        <f t="shared" si="4"/>
        <v>1</v>
      </c>
      <c r="J17" s="23">
        <v>0</v>
      </c>
      <c r="K17" s="23"/>
      <c r="L17" s="23"/>
      <c r="M17" s="69"/>
    </row>
    <row r="18" spans="1:13" ht="11.25">
      <c r="A18" s="46" t="s">
        <v>151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40"/>
      <c r="F18" s="23"/>
      <c r="G18" s="23"/>
      <c r="H18" s="23"/>
      <c r="I18" s="40"/>
      <c r="J18" s="23">
        <v>0</v>
      </c>
      <c r="K18" s="23"/>
      <c r="L18" s="23"/>
      <c r="M18" s="69"/>
    </row>
    <row r="19" spans="1:13" s="15" customFormat="1" ht="22.5">
      <c r="A19" s="47" t="s">
        <v>52</v>
      </c>
      <c r="B19" s="37">
        <f t="shared" si="0"/>
        <v>26056</v>
      </c>
      <c r="C19" s="37">
        <f t="shared" si="1"/>
        <v>23975</v>
      </c>
      <c r="D19" s="37">
        <f t="shared" si="2"/>
        <v>23975</v>
      </c>
      <c r="E19" s="41">
        <f t="shared" si="3"/>
        <v>1</v>
      </c>
      <c r="F19" s="37">
        <v>26056</v>
      </c>
      <c r="G19" s="37">
        <f>SUM(G14:G18)</f>
        <v>23975</v>
      </c>
      <c r="H19" s="37">
        <f>SUM(H14:H18)</f>
        <v>23975</v>
      </c>
      <c r="I19" s="41">
        <f t="shared" si="4"/>
        <v>1</v>
      </c>
      <c r="J19" s="37">
        <f>SUM(J14:J18)</f>
        <v>0</v>
      </c>
      <c r="K19" s="37">
        <f>SUM(K14:K18)</f>
        <v>0</v>
      </c>
      <c r="L19" s="37">
        <f>SUM(L14:L18)</f>
        <v>0</v>
      </c>
      <c r="M19" s="58"/>
    </row>
    <row r="20" spans="1:13" ht="11.25">
      <c r="A20" s="46" t="s">
        <v>53</v>
      </c>
      <c r="B20" s="23">
        <f t="shared" si="0"/>
        <v>0</v>
      </c>
      <c r="C20" s="23">
        <f t="shared" si="1"/>
        <v>7615</v>
      </c>
      <c r="D20" s="23">
        <f t="shared" si="2"/>
        <v>7615</v>
      </c>
      <c r="E20" s="40">
        <f t="shared" si="3"/>
        <v>1</v>
      </c>
      <c r="F20" s="23"/>
      <c r="G20" s="23">
        <v>7615</v>
      </c>
      <c r="H20" s="23">
        <v>7615</v>
      </c>
      <c r="I20" s="40">
        <f t="shared" si="4"/>
        <v>1</v>
      </c>
      <c r="J20" s="23">
        <v>0</v>
      </c>
      <c r="K20" s="23"/>
      <c r="L20" s="23"/>
      <c r="M20" s="69"/>
    </row>
    <row r="21" spans="1:13" ht="11.25">
      <c r="A21" s="46" t="s">
        <v>54</v>
      </c>
      <c r="B21" s="23">
        <f t="shared" si="0"/>
        <v>0</v>
      </c>
      <c r="C21" s="23">
        <f t="shared" si="1"/>
        <v>14308</v>
      </c>
      <c r="D21" s="23">
        <f t="shared" si="2"/>
        <v>14308</v>
      </c>
      <c r="E21" s="40">
        <f t="shared" si="3"/>
        <v>1</v>
      </c>
      <c r="F21" s="23"/>
      <c r="G21" s="23">
        <v>14308</v>
      </c>
      <c r="H21" s="23">
        <v>14308</v>
      </c>
      <c r="I21" s="40">
        <f t="shared" si="4"/>
        <v>1</v>
      </c>
      <c r="J21" s="23">
        <v>0</v>
      </c>
      <c r="K21" s="23"/>
      <c r="L21" s="23"/>
      <c r="M21" s="69"/>
    </row>
    <row r="22" spans="1:13" ht="11.25">
      <c r="A22" s="46" t="s">
        <v>55</v>
      </c>
      <c r="B22" s="23">
        <f t="shared" si="0"/>
        <v>0</v>
      </c>
      <c r="C22" s="23">
        <f t="shared" si="1"/>
        <v>4373</v>
      </c>
      <c r="D22" s="23">
        <f t="shared" si="2"/>
        <v>4373</v>
      </c>
      <c r="E22" s="40">
        <f t="shared" si="3"/>
        <v>1</v>
      </c>
      <c r="F22" s="23"/>
      <c r="G22" s="23">
        <v>4373</v>
      </c>
      <c r="H22" s="23">
        <v>4373</v>
      </c>
      <c r="I22" s="40">
        <f t="shared" si="4"/>
        <v>1</v>
      </c>
      <c r="J22" s="23">
        <v>0</v>
      </c>
      <c r="K22" s="23"/>
      <c r="L22" s="23"/>
      <c r="M22" s="69"/>
    </row>
    <row r="23" spans="1:13" ht="11.25">
      <c r="A23" s="46" t="s">
        <v>56</v>
      </c>
      <c r="B23" s="23">
        <f t="shared" si="0"/>
        <v>0</v>
      </c>
      <c r="C23" s="23">
        <f t="shared" si="1"/>
        <v>190</v>
      </c>
      <c r="D23" s="23">
        <f t="shared" si="2"/>
        <v>190</v>
      </c>
      <c r="E23" s="40">
        <f t="shared" si="3"/>
        <v>1</v>
      </c>
      <c r="F23" s="23"/>
      <c r="G23" s="23">
        <v>190</v>
      </c>
      <c r="H23" s="23">
        <v>190</v>
      </c>
      <c r="I23" s="40">
        <f t="shared" si="4"/>
        <v>1</v>
      </c>
      <c r="J23" s="23">
        <v>0</v>
      </c>
      <c r="K23" s="23"/>
      <c r="L23" s="23"/>
      <c r="M23" s="69"/>
    </row>
    <row r="24" spans="1:13" ht="11.25">
      <c r="A24" s="46" t="s">
        <v>57</v>
      </c>
      <c r="B24" s="23">
        <f t="shared" si="0"/>
        <v>0</v>
      </c>
      <c r="C24" s="23">
        <f t="shared" si="1"/>
        <v>1349</v>
      </c>
      <c r="D24" s="23">
        <f t="shared" si="2"/>
        <v>1349</v>
      </c>
      <c r="E24" s="40">
        <f t="shared" si="3"/>
        <v>1</v>
      </c>
      <c r="F24" s="23"/>
      <c r="G24" s="23">
        <v>1349</v>
      </c>
      <c r="H24" s="23">
        <v>1349</v>
      </c>
      <c r="I24" s="40">
        <f t="shared" si="4"/>
        <v>1</v>
      </c>
      <c r="J24" s="23">
        <v>0</v>
      </c>
      <c r="K24" s="23"/>
      <c r="L24" s="23"/>
      <c r="M24" s="69"/>
    </row>
    <row r="25" spans="1:13" s="15" customFormat="1" ht="11.25">
      <c r="A25" s="47" t="s">
        <v>58</v>
      </c>
      <c r="B25" s="37">
        <f t="shared" si="0"/>
        <v>26530</v>
      </c>
      <c r="C25" s="37">
        <f t="shared" si="1"/>
        <v>27835</v>
      </c>
      <c r="D25" s="37">
        <f t="shared" si="2"/>
        <v>27835</v>
      </c>
      <c r="E25" s="41">
        <f t="shared" si="3"/>
        <v>1</v>
      </c>
      <c r="F25" s="37">
        <v>26530</v>
      </c>
      <c r="G25" s="37">
        <f>SUM(G20:G24)</f>
        <v>27835</v>
      </c>
      <c r="H25" s="37">
        <f>SUM(H20:H24)</f>
        <v>27835</v>
      </c>
      <c r="I25" s="41">
        <f t="shared" si="4"/>
        <v>1</v>
      </c>
      <c r="J25" s="37">
        <f>SUM(J20:J24)</f>
        <v>0</v>
      </c>
      <c r="K25" s="37">
        <f>SUM(K20:K24)</f>
        <v>0</v>
      </c>
      <c r="L25" s="37">
        <f>SUM(L20:L24)</f>
        <v>0</v>
      </c>
      <c r="M25" s="58"/>
    </row>
    <row r="26" spans="1:13" ht="11.25" customHeight="1">
      <c r="A26" s="46" t="s">
        <v>59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40"/>
      <c r="F26" s="23"/>
      <c r="G26" s="23"/>
      <c r="H26" s="23"/>
      <c r="I26" s="40"/>
      <c r="J26" s="23">
        <v>0</v>
      </c>
      <c r="K26" s="23"/>
      <c r="L26" s="23"/>
      <c r="M26" s="69"/>
    </row>
    <row r="27" spans="1:13" ht="11.25">
      <c r="A27" s="46" t="s">
        <v>60</v>
      </c>
      <c r="B27" s="23">
        <f t="shared" si="0"/>
        <v>0</v>
      </c>
      <c r="C27" s="23">
        <f t="shared" si="1"/>
        <v>809</v>
      </c>
      <c r="D27" s="23">
        <f t="shared" si="2"/>
        <v>809</v>
      </c>
      <c r="E27" s="40">
        <f t="shared" si="3"/>
        <v>1</v>
      </c>
      <c r="F27" s="23"/>
      <c r="G27" s="23">
        <v>809</v>
      </c>
      <c r="H27" s="23">
        <v>809</v>
      </c>
      <c r="I27" s="40">
        <f t="shared" si="4"/>
        <v>1</v>
      </c>
      <c r="J27" s="23">
        <v>0</v>
      </c>
      <c r="K27" s="23"/>
      <c r="L27" s="23"/>
      <c r="M27" s="69"/>
    </row>
    <row r="28" spans="1:13" ht="11.25">
      <c r="A28" s="46" t="s">
        <v>61</v>
      </c>
      <c r="B28" s="23">
        <f t="shared" si="0"/>
        <v>0</v>
      </c>
      <c r="C28" s="23">
        <f t="shared" si="1"/>
        <v>1409</v>
      </c>
      <c r="D28" s="23">
        <f t="shared" si="2"/>
        <v>1409</v>
      </c>
      <c r="E28" s="40">
        <f t="shared" si="3"/>
        <v>1</v>
      </c>
      <c r="F28" s="23"/>
      <c r="G28" s="23">
        <v>1409</v>
      </c>
      <c r="H28" s="23">
        <v>1409</v>
      </c>
      <c r="I28" s="40">
        <f t="shared" si="4"/>
        <v>1</v>
      </c>
      <c r="J28" s="23">
        <v>0</v>
      </c>
      <c r="K28" s="23"/>
      <c r="L28" s="23"/>
      <c r="M28" s="69"/>
    </row>
    <row r="29" spans="1:13" s="15" customFormat="1" ht="11.25">
      <c r="A29" s="47" t="s">
        <v>62</v>
      </c>
      <c r="B29" s="37">
        <f t="shared" si="0"/>
        <v>1796</v>
      </c>
      <c r="C29" s="37">
        <f t="shared" si="1"/>
        <v>2218</v>
      </c>
      <c r="D29" s="37">
        <f t="shared" si="2"/>
        <v>2218</v>
      </c>
      <c r="E29" s="41">
        <f t="shared" si="3"/>
        <v>1</v>
      </c>
      <c r="F29" s="37">
        <v>1796</v>
      </c>
      <c r="G29" s="37">
        <f>SUM(G26:G28)</f>
        <v>2218</v>
      </c>
      <c r="H29" s="37">
        <f>SUM(H26:H28)</f>
        <v>2218</v>
      </c>
      <c r="I29" s="41">
        <f t="shared" si="4"/>
        <v>1</v>
      </c>
      <c r="J29" s="37">
        <f>SUM(J26:J28)</f>
        <v>0</v>
      </c>
      <c r="K29" s="37">
        <f>SUM(K26:K28)</f>
        <v>0</v>
      </c>
      <c r="L29" s="37">
        <f>SUM(L26:L28)</f>
        <v>0</v>
      </c>
      <c r="M29" s="58"/>
    </row>
    <row r="30" spans="1:13" ht="24.75" customHeight="1">
      <c r="A30" s="46" t="s">
        <v>63</v>
      </c>
      <c r="B30" s="23">
        <f t="shared" si="0"/>
        <v>20385</v>
      </c>
      <c r="C30" s="23">
        <f t="shared" si="1"/>
        <v>21256</v>
      </c>
      <c r="D30" s="23">
        <f t="shared" si="2"/>
        <v>21256</v>
      </c>
      <c r="E30" s="40">
        <f t="shared" si="3"/>
        <v>1</v>
      </c>
      <c r="F30" s="23">
        <v>20385</v>
      </c>
      <c r="G30" s="23">
        <v>21256</v>
      </c>
      <c r="H30" s="23">
        <v>21256</v>
      </c>
      <c r="I30" s="40">
        <f t="shared" si="4"/>
        <v>1</v>
      </c>
      <c r="J30" s="23">
        <v>0</v>
      </c>
      <c r="K30" s="23"/>
      <c r="L30" s="23"/>
      <c r="M30" s="69"/>
    </row>
    <row r="31" spans="1:13" ht="24.75" customHeight="1">
      <c r="A31" s="46" t="s">
        <v>64</v>
      </c>
      <c r="B31" s="23">
        <f t="shared" si="0"/>
        <v>928</v>
      </c>
      <c r="C31" s="23">
        <f t="shared" si="1"/>
        <v>67</v>
      </c>
      <c r="D31" s="23">
        <f t="shared" si="2"/>
        <v>67</v>
      </c>
      <c r="E31" s="40">
        <f t="shared" si="3"/>
        <v>1</v>
      </c>
      <c r="F31" s="23">
        <v>928</v>
      </c>
      <c r="G31" s="23">
        <v>67</v>
      </c>
      <c r="H31" s="23">
        <v>67</v>
      </c>
      <c r="I31" s="40">
        <f t="shared" si="4"/>
        <v>1</v>
      </c>
      <c r="J31" s="23">
        <v>0</v>
      </c>
      <c r="K31" s="23"/>
      <c r="L31" s="23"/>
      <c r="M31" s="69"/>
    </row>
    <row r="32" spans="1:13" ht="24.75" customHeight="1">
      <c r="A32" s="46" t="s">
        <v>65</v>
      </c>
      <c r="B32" s="23">
        <f t="shared" si="0"/>
        <v>0</v>
      </c>
      <c r="C32" s="23">
        <f t="shared" si="1"/>
        <v>24456</v>
      </c>
      <c r="D32" s="23">
        <f t="shared" si="2"/>
        <v>24456</v>
      </c>
      <c r="E32" s="40">
        <f t="shared" si="3"/>
        <v>1</v>
      </c>
      <c r="F32" s="23"/>
      <c r="G32" s="23">
        <v>24456</v>
      </c>
      <c r="H32" s="23">
        <v>24456</v>
      </c>
      <c r="I32" s="40">
        <f t="shared" si="4"/>
        <v>1</v>
      </c>
      <c r="J32" s="23">
        <v>0</v>
      </c>
      <c r="K32" s="23"/>
      <c r="L32" s="23"/>
      <c r="M32" s="69"/>
    </row>
    <row r="33" spans="1:13" s="16" customFormat="1" ht="22.5">
      <c r="A33" s="48" t="s">
        <v>93</v>
      </c>
      <c r="B33" s="38">
        <f t="shared" si="0"/>
        <v>928</v>
      </c>
      <c r="C33" s="38">
        <f t="shared" si="1"/>
        <v>24523</v>
      </c>
      <c r="D33" s="38">
        <f t="shared" si="2"/>
        <v>24523</v>
      </c>
      <c r="E33" s="42">
        <f t="shared" si="3"/>
        <v>1</v>
      </c>
      <c r="F33" s="38">
        <f>SUM(F31:F32)</f>
        <v>928</v>
      </c>
      <c r="G33" s="38">
        <f>SUM(G31:G32)</f>
        <v>24523</v>
      </c>
      <c r="H33" s="38">
        <f>SUM(H31:H32)</f>
        <v>24523</v>
      </c>
      <c r="I33" s="42">
        <f t="shared" si="4"/>
        <v>1</v>
      </c>
      <c r="J33" s="38">
        <f>SUM(J31:J32)</f>
        <v>0</v>
      </c>
      <c r="K33" s="38"/>
      <c r="L33" s="38"/>
      <c r="M33" s="82"/>
    </row>
    <row r="34" spans="1:13" ht="11.25">
      <c r="A34" s="83"/>
      <c r="B34" s="84"/>
      <c r="C34" s="84"/>
      <c r="D34" s="84"/>
      <c r="E34" s="85"/>
      <c r="F34" s="84"/>
      <c r="G34" s="84"/>
      <c r="H34" s="84"/>
      <c r="I34" s="85"/>
      <c r="J34" s="84"/>
      <c r="K34" s="28"/>
      <c r="L34" s="28"/>
      <c r="M34" s="77"/>
    </row>
    <row r="35" spans="1:13" ht="11.25" customHeight="1">
      <c r="A35" s="190" t="s">
        <v>43</v>
      </c>
      <c r="B35" s="191" t="s">
        <v>118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0"/>
    </row>
    <row r="36" spans="1:13" ht="11.25">
      <c r="A36" s="179"/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</row>
    <row r="37" spans="1:13" ht="11.25">
      <c r="A37" s="179"/>
      <c r="B37" s="191" t="s">
        <v>88</v>
      </c>
      <c r="C37" s="169"/>
      <c r="D37" s="169"/>
      <c r="E37" s="170"/>
      <c r="F37" s="191" t="s">
        <v>126</v>
      </c>
      <c r="G37" s="169"/>
      <c r="H37" s="169"/>
      <c r="I37" s="170"/>
      <c r="J37" s="212" t="s">
        <v>27</v>
      </c>
      <c r="K37" s="169"/>
      <c r="L37" s="169"/>
      <c r="M37" s="170"/>
    </row>
    <row r="38" spans="1:13" ht="11.25">
      <c r="A38" s="179"/>
      <c r="B38" s="174"/>
      <c r="C38" s="175"/>
      <c r="D38" s="175"/>
      <c r="E38" s="176"/>
      <c r="F38" s="174"/>
      <c r="G38" s="175"/>
      <c r="H38" s="175"/>
      <c r="I38" s="176"/>
      <c r="J38" s="174"/>
      <c r="K38" s="175"/>
      <c r="L38" s="175"/>
      <c r="M38" s="176"/>
    </row>
    <row r="39" spans="1:13" ht="11.25" customHeight="1">
      <c r="A39" s="179"/>
      <c r="B39" s="213" t="s">
        <v>120</v>
      </c>
      <c r="C39" s="185" t="s">
        <v>130</v>
      </c>
      <c r="D39" s="179" t="s">
        <v>190</v>
      </c>
      <c r="E39" s="181" t="s">
        <v>131</v>
      </c>
      <c r="F39" s="188" t="s">
        <v>120</v>
      </c>
      <c r="G39" s="177" t="s">
        <v>130</v>
      </c>
      <c r="H39" s="179" t="s">
        <v>190</v>
      </c>
      <c r="I39" s="181" t="s">
        <v>131</v>
      </c>
      <c r="J39" s="213" t="s">
        <v>120</v>
      </c>
      <c r="K39" s="185" t="s">
        <v>130</v>
      </c>
      <c r="L39" s="179" t="s">
        <v>190</v>
      </c>
      <c r="M39" s="181" t="s">
        <v>131</v>
      </c>
    </row>
    <row r="40" spans="1:13" ht="11.25" customHeight="1">
      <c r="A40" s="179"/>
      <c r="B40" s="189"/>
      <c r="C40" s="178"/>
      <c r="D40" s="179"/>
      <c r="E40" s="214"/>
      <c r="F40" s="189"/>
      <c r="G40" s="178"/>
      <c r="H40" s="179"/>
      <c r="I40" s="214"/>
      <c r="J40" s="189"/>
      <c r="K40" s="178"/>
      <c r="L40" s="179"/>
      <c r="M40" s="214"/>
    </row>
    <row r="41" spans="1:13" ht="11.25" customHeight="1">
      <c r="A41" s="179"/>
      <c r="B41" s="184" t="s">
        <v>1</v>
      </c>
      <c r="C41" s="185"/>
      <c r="D41" s="179"/>
      <c r="E41" s="214"/>
      <c r="F41" s="184" t="s">
        <v>1</v>
      </c>
      <c r="G41" s="185"/>
      <c r="H41" s="179"/>
      <c r="I41" s="214"/>
      <c r="J41" s="184" t="s">
        <v>1</v>
      </c>
      <c r="K41" s="185"/>
      <c r="L41" s="179"/>
      <c r="M41" s="214"/>
    </row>
    <row r="42" spans="1:13" ht="12" customHeight="1" thickBot="1">
      <c r="A42" s="180"/>
      <c r="B42" s="186"/>
      <c r="C42" s="187"/>
      <c r="D42" s="180"/>
      <c r="E42" s="215"/>
      <c r="F42" s="186"/>
      <c r="G42" s="187"/>
      <c r="H42" s="180"/>
      <c r="I42" s="215"/>
      <c r="J42" s="186"/>
      <c r="K42" s="187"/>
      <c r="L42" s="180"/>
      <c r="M42" s="215"/>
    </row>
    <row r="43" spans="1:13" ht="12" thickTop="1">
      <c r="A43" s="78"/>
      <c r="B43" s="79"/>
      <c r="C43" s="79"/>
      <c r="D43" s="79"/>
      <c r="E43" s="80"/>
      <c r="F43" s="79"/>
      <c r="G43" s="79"/>
      <c r="H43" s="79"/>
      <c r="I43" s="80"/>
      <c r="J43" s="79"/>
      <c r="K43" s="43"/>
      <c r="L43" s="43"/>
      <c r="M43" s="69"/>
    </row>
    <row r="44" spans="1:13" ht="22.5">
      <c r="A44" s="46" t="s">
        <v>102</v>
      </c>
      <c r="B44" s="23">
        <f aca="true" t="shared" si="5" ref="B44:B57">F44+J44</f>
        <v>500</v>
      </c>
      <c r="C44" s="23">
        <f aca="true" t="shared" si="6" ref="C44:C57">G44+K44</f>
        <v>0</v>
      </c>
      <c r="D44" s="23">
        <f aca="true" t="shared" si="7" ref="D44:D57">H44+L44</f>
        <v>0</v>
      </c>
      <c r="E44" s="40"/>
      <c r="F44" s="23">
        <v>0</v>
      </c>
      <c r="G44" s="23"/>
      <c r="H44" s="23"/>
      <c r="I44" s="40"/>
      <c r="J44" s="23">
        <v>500</v>
      </c>
      <c r="K44" s="23"/>
      <c r="L44" s="23">
        <v>0</v>
      </c>
      <c r="M44" s="40"/>
    </row>
    <row r="45" spans="1:20" ht="22.5">
      <c r="A45" s="46" t="s">
        <v>103</v>
      </c>
      <c r="B45" s="23">
        <f t="shared" si="5"/>
        <v>0</v>
      </c>
      <c r="C45" s="23">
        <f t="shared" si="6"/>
        <v>0</v>
      </c>
      <c r="D45" s="23">
        <f t="shared" si="7"/>
        <v>0</v>
      </c>
      <c r="E45" s="40"/>
      <c r="F45" s="23">
        <v>0</v>
      </c>
      <c r="G45" s="23"/>
      <c r="H45" s="23"/>
      <c r="I45" s="40"/>
      <c r="J45" s="23"/>
      <c r="K45" s="23"/>
      <c r="L45" s="98">
        <v>0</v>
      </c>
      <c r="M45" s="40"/>
      <c r="N45" s="99"/>
      <c r="O45" s="99"/>
      <c r="P45" s="99"/>
      <c r="Q45" s="99"/>
      <c r="R45" s="99"/>
      <c r="S45" s="99"/>
      <c r="T45" s="99"/>
    </row>
    <row r="46" spans="1:13" s="16" customFormat="1" ht="22.5">
      <c r="A46" s="48" t="s">
        <v>94</v>
      </c>
      <c r="B46" s="38">
        <f t="shared" si="5"/>
        <v>500</v>
      </c>
      <c r="C46" s="38">
        <f t="shared" si="6"/>
        <v>0</v>
      </c>
      <c r="D46" s="38">
        <f t="shared" si="7"/>
        <v>0</v>
      </c>
      <c r="E46" s="42"/>
      <c r="F46" s="38">
        <f>SUM(F44:F45)</f>
        <v>0</v>
      </c>
      <c r="G46" s="38">
        <f>SUM(G44:G45)</f>
        <v>0</v>
      </c>
      <c r="H46" s="38">
        <f>SUM(H44:H45)</f>
        <v>0</v>
      </c>
      <c r="I46" s="42"/>
      <c r="J46" s="38">
        <f>SUM(J44:J45)</f>
        <v>500</v>
      </c>
      <c r="K46" s="38">
        <f>SUM(K44:K45)</f>
        <v>0</v>
      </c>
      <c r="L46" s="38">
        <f>SUM(L44:L45)</f>
        <v>0</v>
      </c>
      <c r="M46" s="42"/>
    </row>
    <row r="47" spans="1:13" ht="22.5">
      <c r="A47" s="46" t="s">
        <v>66</v>
      </c>
      <c r="B47" s="23">
        <f t="shared" si="5"/>
        <v>18063</v>
      </c>
      <c r="C47" s="23">
        <f t="shared" si="6"/>
        <v>21615</v>
      </c>
      <c r="D47" s="23">
        <f t="shared" si="7"/>
        <v>21615</v>
      </c>
      <c r="E47" s="40">
        <f aca="true" t="shared" si="8" ref="E47:E62">D47/C47</f>
        <v>1</v>
      </c>
      <c r="F47" s="23">
        <v>18063</v>
      </c>
      <c r="G47" s="23">
        <v>21615</v>
      </c>
      <c r="H47" s="23">
        <v>21615</v>
      </c>
      <c r="I47" s="40">
        <f>H47/G47</f>
        <v>1</v>
      </c>
      <c r="J47" s="23"/>
      <c r="K47" s="23"/>
      <c r="L47" s="23"/>
      <c r="M47" s="40"/>
    </row>
    <row r="48" spans="1:13" s="15" customFormat="1" ht="22.5">
      <c r="A48" s="47" t="s">
        <v>67</v>
      </c>
      <c r="B48" s="37">
        <f t="shared" si="5"/>
        <v>39876</v>
      </c>
      <c r="C48" s="37">
        <f t="shared" si="6"/>
        <v>67394</v>
      </c>
      <c r="D48" s="37">
        <f t="shared" si="7"/>
        <v>67394</v>
      </c>
      <c r="E48" s="41">
        <f t="shared" si="8"/>
        <v>1</v>
      </c>
      <c r="F48" s="37">
        <f>F30+F33+F46+F47</f>
        <v>39376</v>
      </c>
      <c r="G48" s="37">
        <f>G30+G33+G46+G47</f>
        <v>67394</v>
      </c>
      <c r="H48" s="37">
        <f>H30+H33+H46+H47</f>
        <v>67394</v>
      </c>
      <c r="I48" s="41">
        <f>H48/G48</f>
        <v>1</v>
      </c>
      <c r="J48" s="37">
        <f>J30+J33+J46+J47</f>
        <v>500</v>
      </c>
      <c r="K48" s="37">
        <f>K30+K33+K46+K47</f>
        <v>0</v>
      </c>
      <c r="L48" s="37">
        <f>L30+L33+L46+L47</f>
        <v>0</v>
      </c>
      <c r="M48" s="41"/>
    </row>
    <row r="49" spans="1:13" ht="11.25">
      <c r="A49" s="46" t="s">
        <v>68</v>
      </c>
      <c r="B49" s="23">
        <f t="shared" si="5"/>
        <v>0</v>
      </c>
      <c r="C49" s="23">
        <f t="shared" si="6"/>
        <v>47930</v>
      </c>
      <c r="D49" s="23">
        <f t="shared" si="7"/>
        <v>47930</v>
      </c>
      <c r="E49" s="40">
        <f t="shared" si="8"/>
        <v>1</v>
      </c>
      <c r="F49" s="23">
        <v>0</v>
      </c>
      <c r="G49" s="23"/>
      <c r="H49" s="23"/>
      <c r="I49" s="40"/>
      <c r="J49" s="23"/>
      <c r="K49" s="23">
        <v>47930</v>
      </c>
      <c r="L49" s="23">
        <v>47930</v>
      </c>
      <c r="M49" s="40">
        <f>L49/K49</f>
        <v>1</v>
      </c>
    </row>
    <row r="50" spans="1:13" ht="11.25">
      <c r="A50" s="46" t="s">
        <v>69</v>
      </c>
      <c r="B50" s="23">
        <f t="shared" si="5"/>
        <v>0</v>
      </c>
      <c r="C50" s="23">
        <f t="shared" si="6"/>
        <v>9566</v>
      </c>
      <c r="D50" s="23">
        <f t="shared" si="7"/>
        <v>9566</v>
      </c>
      <c r="E50" s="40">
        <f t="shared" si="8"/>
        <v>1</v>
      </c>
      <c r="F50" s="23">
        <v>0</v>
      </c>
      <c r="G50" s="23"/>
      <c r="H50" s="23"/>
      <c r="I50" s="40"/>
      <c r="J50" s="23"/>
      <c r="K50" s="23">
        <v>9566</v>
      </c>
      <c r="L50" s="23">
        <v>9566</v>
      </c>
      <c r="M50" s="40">
        <f>L50/K50</f>
        <v>1</v>
      </c>
    </row>
    <row r="51" spans="1:13" s="15" customFormat="1" ht="11.25">
      <c r="A51" s="47" t="s">
        <v>70</v>
      </c>
      <c r="B51" s="37">
        <f t="shared" si="5"/>
        <v>0</v>
      </c>
      <c r="C51" s="37">
        <f t="shared" si="6"/>
        <v>57496</v>
      </c>
      <c r="D51" s="37">
        <f t="shared" si="7"/>
        <v>57496</v>
      </c>
      <c r="E51" s="41">
        <f t="shared" si="8"/>
        <v>1</v>
      </c>
      <c r="F51" s="37">
        <f>SUM(F49:F50)</f>
        <v>0</v>
      </c>
      <c r="G51" s="37"/>
      <c r="H51" s="37"/>
      <c r="I51" s="41"/>
      <c r="J51" s="37">
        <f>SUM(J49:J50)</f>
        <v>0</v>
      </c>
      <c r="K51" s="37">
        <f>SUM(K49:K50)</f>
        <v>57496</v>
      </c>
      <c r="L51" s="37">
        <f>SUM(L49:L50)</f>
        <v>57496</v>
      </c>
      <c r="M51" s="41">
        <f>L51/K51</f>
        <v>1</v>
      </c>
    </row>
    <row r="52" spans="1:13" ht="11.25">
      <c r="A52" s="46" t="s">
        <v>71</v>
      </c>
      <c r="B52" s="23">
        <f t="shared" si="5"/>
        <v>720</v>
      </c>
      <c r="C52" s="23">
        <f t="shared" si="6"/>
        <v>833</v>
      </c>
      <c r="D52" s="23">
        <f t="shared" si="7"/>
        <v>833</v>
      </c>
      <c r="E52" s="40"/>
      <c r="F52" s="23">
        <v>0</v>
      </c>
      <c r="G52" s="23"/>
      <c r="H52" s="23"/>
      <c r="I52" s="40"/>
      <c r="J52" s="23">
        <v>720</v>
      </c>
      <c r="K52" s="23">
        <v>833</v>
      </c>
      <c r="L52" s="23">
        <v>833</v>
      </c>
      <c r="M52" s="40"/>
    </row>
    <row r="53" spans="1:13" ht="11.25">
      <c r="A53" s="46" t="s">
        <v>72</v>
      </c>
      <c r="B53" s="23">
        <f t="shared" si="5"/>
        <v>0</v>
      </c>
      <c r="C53" s="23">
        <f t="shared" si="6"/>
        <v>167</v>
      </c>
      <c r="D53" s="23">
        <f t="shared" si="7"/>
        <v>167</v>
      </c>
      <c r="E53" s="40"/>
      <c r="F53" s="23">
        <v>0</v>
      </c>
      <c r="G53" s="23"/>
      <c r="H53" s="23"/>
      <c r="I53" s="40"/>
      <c r="J53" s="23"/>
      <c r="K53" s="23">
        <v>167</v>
      </c>
      <c r="L53" s="23">
        <v>167</v>
      </c>
      <c r="M53" s="40"/>
    </row>
    <row r="54" spans="1:13" s="15" customFormat="1" ht="16.5" customHeight="1">
      <c r="A54" s="47" t="s">
        <v>73</v>
      </c>
      <c r="B54" s="37">
        <f t="shared" si="5"/>
        <v>720</v>
      </c>
      <c r="C54" s="37">
        <f t="shared" si="6"/>
        <v>1000</v>
      </c>
      <c r="D54" s="37">
        <f t="shared" si="7"/>
        <v>1000</v>
      </c>
      <c r="E54" s="41"/>
      <c r="F54" s="37">
        <f>SUM(F52:F53)</f>
        <v>0</v>
      </c>
      <c r="G54" s="37"/>
      <c r="H54" s="37"/>
      <c r="I54" s="41"/>
      <c r="J54" s="37">
        <f>SUM(J52:J53)</f>
        <v>720</v>
      </c>
      <c r="K54" s="37">
        <f>SUM(K52:K53)</f>
        <v>1000</v>
      </c>
      <c r="L54" s="37">
        <f>SUM(L52:L53)</f>
        <v>1000</v>
      </c>
      <c r="M54" s="41"/>
    </row>
    <row r="55" spans="1:13" ht="11.25">
      <c r="A55" s="46" t="s">
        <v>74</v>
      </c>
      <c r="B55" s="23">
        <f t="shared" si="5"/>
        <v>3414</v>
      </c>
      <c r="C55" s="23">
        <f t="shared" si="6"/>
        <v>2333</v>
      </c>
      <c r="D55" s="23">
        <f t="shared" si="7"/>
        <v>2333</v>
      </c>
      <c r="E55" s="40">
        <f t="shared" si="8"/>
        <v>1</v>
      </c>
      <c r="F55" s="23"/>
      <c r="G55" s="23"/>
      <c r="H55" s="23"/>
      <c r="I55" s="40"/>
      <c r="J55" s="23">
        <v>3414</v>
      </c>
      <c r="K55" s="23">
        <v>2333</v>
      </c>
      <c r="L55" s="23">
        <v>2333</v>
      </c>
      <c r="M55" s="40">
        <f>L55/K55</f>
        <v>1</v>
      </c>
    </row>
    <row r="56" spans="1:13" ht="22.5">
      <c r="A56" s="46" t="s">
        <v>184</v>
      </c>
      <c r="B56" s="23">
        <f>F56+J56</f>
        <v>0</v>
      </c>
      <c r="C56" s="23">
        <f>G56+K56</f>
        <v>60</v>
      </c>
      <c r="D56" s="23">
        <f>H56+L56</f>
        <v>60</v>
      </c>
      <c r="E56" s="40"/>
      <c r="F56" s="23"/>
      <c r="G56" s="23">
        <v>60</v>
      </c>
      <c r="H56" s="23">
        <v>60</v>
      </c>
      <c r="I56" s="40"/>
      <c r="J56" s="23"/>
      <c r="K56" s="23"/>
      <c r="L56" s="23"/>
      <c r="M56" s="40"/>
    </row>
    <row r="57" spans="1:13" ht="11.25" customHeight="1">
      <c r="A57" s="46" t="s">
        <v>75</v>
      </c>
      <c r="B57" s="23">
        <f t="shared" si="5"/>
        <v>0</v>
      </c>
      <c r="C57" s="23">
        <f t="shared" si="6"/>
        <v>2960</v>
      </c>
      <c r="D57" s="23">
        <f t="shared" si="7"/>
        <v>0</v>
      </c>
      <c r="E57" s="40"/>
      <c r="F57" s="23"/>
      <c r="G57" s="23">
        <v>2960</v>
      </c>
      <c r="H57" s="23"/>
      <c r="I57" s="40"/>
      <c r="J57" s="23"/>
      <c r="K57" s="23"/>
      <c r="L57" s="23"/>
      <c r="M57" s="40"/>
    </row>
    <row r="58" spans="1:13" ht="11.25" customHeight="1">
      <c r="A58" s="46" t="s">
        <v>168</v>
      </c>
      <c r="B58" s="23"/>
      <c r="C58" s="23"/>
      <c r="D58" s="23">
        <f>H58+L58</f>
        <v>-7601</v>
      </c>
      <c r="E58" s="40"/>
      <c r="F58" s="23"/>
      <c r="G58" s="23"/>
      <c r="H58" s="23">
        <v>-7601</v>
      </c>
      <c r="I58" s="40"/>
      <c r="J58" s="23"/>
      <c r="K58" s="23"/>
      <c r="L58" s="23"/>
      <c r="M58" s="40"/>
    </row>
    <row r="59" spans="1:13" s="15" customFormat="1" ht="22.5">
      <c r="A59" s="47" t="s">
        <v>76</v>
      </c>
      <c r="B59" s="37">
        <f aca="true" t="shared" si="9" ref="B59:C62">F59+J59</f>
        <v>3414</v>
      </c>
      <c r="C59" s="37">
        <f t="shared" si="9"/>
        <v>5353</v>
      </c>
      <c r="D59" s="37">
        <f>H59+L59</f>
        <v>-5208</v>
      </c>
      <c r="E59" s="41">
        <f t="shared" si="8"/>
        <v>-0.9729123855781805</v>
      </c>
      <c r="F59" s="37">
        <f>SUM(F55:F58)</f>
        <v>0</v>
      </c>
      <c r="G59" s="37">
        <f>SUM(G55:G58)</f>
        <v>3020</v>
      </c>
      <c r="H59" s="37">
        <f>SUM(H55:H58)</f>
        <v>-7541</v>
      </c>
      <c r="I59" s="41"/>
      <c r="J59" s="37">
        <f>SUM(J55:J58)</f>
        <v>3414</v>
      </c>
      <c r="K59" s="37">
        <f>SUM(K55:K58)</f>
        <v>2333</v>
      </c>
      <c r="L59" s="37">
        <f>SUM(L55:L58)</f>
        <v>2333</v>
      </c>
      <c r="M59" s="41">
        <f>L59/K59</f>
        <v>1</v>
      </c>
    </row>
    <row r="60" spans="1:13" s="15" customFormat="1" ht="11.25">
      <c r="A60" s="47" t="s">
        <v>77</v>
      </c>
      <c r="B60" s="37">
        <f t="shared" si="9"/>
        <v>183808</v>
      </c>
      <c r="C60" s="37">
        <f t="shared" si="9"/>
        <v>263612</v>
      </c>
      <c r="D60" s="37">
        <f>H60+L60</f>
        <v>253051</v>
      </c>
      <c r="E60" s="40">
        <f t="shared" si="8"/>
        <v>0.9599373321396598</v>
      </c>
      <c r="F60" s="37">
        <f>F13+F19+F25+F29+F48+F51+F54+F59</f>
        <v>179174</v>
      </c>
      <c r="G60" s="37">
        <f>G13+G19+G25+G29+G48+G51+G54+G59</f>
        <v>202783</v>
      </c>
      <c r="H60" s="37">
        <f>H13+H19+H25+H29+H48+H51+H54+H59</f>
        <v>192222</v>
      </c>
      <c r="I60" s="40">
        <f>H60/G60</f>
        <v>0.9479196974105324</v>
      </c>
      <c r="J60" s="37">
        <f>J13+J19+J25+J29+J48+J51+J54+J59</f>
        <v>4634</v>
      </c>
      <c r="K60" s="37">
        <f>K13+K19+K25+K29+K48+K51+K54+K59</f>
        <v>60829</v>
      </c>
      <c r="L60" s="37">
        <f>L13+L19+L25+L29+L48+L51+L54+L59</f>
        <v>60829</v>
      </c>
      <c r="M60" s="40">
        <f>L60/K60</f>
        <v>1</v>
      </c>
    </row>
    <row r="61" spans="1:13" s="16" customFormat="1" ht="22.5">
      <c r="A61" s="48" t="s">
        <v>104</v>
      </c>
      <c r="B61" s="38">
        <f t="shared" si="9"/>
        <v>20385</v>
      </c>
      <c r="C61" s="38">
        <f t="shared" si="9"/>
        <v>21256</v>
      </c>
      <c r="D61" s="38">
        <f>H61+L61</f>
        <v>21256</v>
      </c>
      <c r="E61" s="42">
        <f t="shared" si="8"/>
        <v>1</v>
      </c>
      <c r="F61" s="38">
        <f>F30</f>
        <v>20385</v>
      </c>
      <c r="G61" s="38">
        <f>G30</f>
        <v>21256</v>
      </c>
      <c r="H61" s="38">
        <f>H30</f>
        <v>21256</v>
      </c>
      <c r="I61" s="42">
        <f>H61/G61</f>
        <v>1</v>
      </c>
      <c r="J61" s="38">
        <f>J30</f>
        <v>0</v>
      </c>
      <c r="K61" s="38">
        <f>K30</f>
        <v>0</v>
      </c>
      <c r="L61" s="38">
        <f>L30</f>
        <v>0</v>
      </c>
      <c r="M61" s="42"/>
    </row>
    <row r="62" spans="1:13" s="104" customFormat="1" ht="21" customHeight="1">
      <c r="A62" s="106" t="s">
        <v>83</v>
      </c>
      <c r="B62" s="105">
        <f t="shared" si="9"/>
        <v>163423</v>
      </c>
      <c r="C62" s="105">
        <f t="shared" si="9"/>
        <v>242356</v>
      </c>
      <c r="D62" s="105">
        <f>H62+L62</f>
        <v>231795</v>
      </c>
      <c r="E62" s="107">
        <f t="shared" si="8"/>
        <v>0.9564236082457211</v>
      </c>
      <c r="F62" s="105">
        <f>F60-F61</f>
        <v>158789</v>
      </c>
      <c r="G62" s="105">
        <f>G60-G61</f>
        <v>181527</v>
      </c>
      <c r="H62" s="105">
        <f>H60-H61</f>
        <v>170966</v>
      </c>
      <c r="I62" s="107">
        <f>H62/G62</f>
        <v>0.9418213268549582</v>
      </c>
      <c r="J62" s="105">
        <f>J60-J61</f>
        <v>4634</v>
      </c>
      <c r="K62" s="105">
        <f>K60-K61</f>
        <v>60829</v>
      </c>
      <c r="L62" s="105">
        <f>L60-L61</f>
        <v>60829</v>
      </c>
      <c r="M62" s="107">
        <f>L62/K62</f>
        <v>1</v>
      </c>
    </row>
    <row r="63" spans="1:13" ht="11.25">
      <c r="A63" s="46"/>
      <c r="B63" s="20"/>
      <c r="C63" s="20"/>
      <c r="D63" s="20"/>
      <c r="E63" s="57"/>
      <c r="F63" s="20"/>
      <c r="G63" s="20"/>
      <c r="H63" s="20"/>
      <c r="I63" s="57"/>
      <c r="J63" s="23"/>
      <c r="K63" s="23"/>
      <c r="L63" s="23"/>
      <c r="M63" s="69"/>
    </row>
    <row r="64" spans="1:13" ht="11.25">
      <c r="A64" s="59"/>
      <c r="B64" s="26"/>
      <c r="C64" s="26"/>
      <c r="D64" s="26"/>
      <c r="E64" s="60"/>
      <c r="F64" s="26"/>
      <c r="G64" s="26"/>
      <c r="H64" s="26"/>
      <c r="I64" s="60"/>
      <c r="J64" s="28"/>
      <c r="K64" s="28"/>
      <c r="L64" s="28"/>
      <c r="M64" s="77"/>
    </row>
  </sheetData>
  <mergeCells count="40">
    <mergeCell ref="K39:K40"/>
    <mergeCell ref="L39:L42"/>
    <mergeCell ref="M39:M42"/>
    <mergeCell ref="B41:C42"/>
    <mergeCell ref="F41:G42"/>
    <mergeCell ref="J41:K42"/>
    <mergeCell ref="G39:G40"/>
    <mergeCell ref="H39:H42"/>
    <mergeCell ref="I39:I42"/>
    <mergeCell ref="J39:J40"/>
    <mergeCell ref="A35:A42"/>
    <mergeCell ref="B35:M36"/>
    <mergeCell ref="B37:E38"/>
    <mergeCell ref="F37:I38"/>
    <mergeCell ref="J37:M38"/>
    <mergeCell ref="B39:B40"/>
    <mergeCell ref="C39:C40"/>
    <mergeCell ref="D39:D42"/>
    <mergeCell ref="E39:E42"/>
    <mergeCell ref="F39:F40"/>
    <mergeCell ref="J5:J6"/>
    <mergeCell ref="K5:K6"/>
    <mergeCell ref="L5:L8"/>
    <mergeCell ref="M5:M8"/>
    <mergeCell ref="J7:K8"/>
    <mergeCell ref="F5:F6"/>
    <mergeCell ref="G5:G6"/>
    <mergeCell ref="H5:H8"/>
    <mergeCell ref="I5:I8"/>
    <mergeCell ref="F7:G8"/>
    <mergeCell ref="A1:A8"/>
    <mergeCell ref="B1:M2"/>
    <mergeCell ref="B3:E4"/>
    <mergeCell ref="F3:I4"/>
    <mergeCell ref="J3:M4"/>
    <mergeCell ref="B5:B6"/>
    <mergeCell ref="C5:C6"/>
    <mergeCell ref="B7:C8"/>
    <mergeCell ref="D5:D8"/>
    <mergeCell ref="E5:E8"/>
  </mergeCells>
  <printOptions horizontalCentered="1"/>
  <pageMargins left="0.4724409448818898" right="0.2755905511811024" top="0.8267716535433072" bottom="0.5905511811023623" header="0.2362204724409449" footer="0.4330708661417323"/>
  <pageSetup horizontalDpi="180" verticalDpi="180" orientation="landscape" paperSize="9" r:id="rId1"/>
  <headerFooter alignWithMargins="0">
    <oddHeader>&amp;C
&amp;"Arial,Félkövér dőlt"&amp;11Tiszagyulaháza község 2007.évi költségvetési kiadásainak
tejesítése kiadási jogcím szerint
&amp;R&amp;"Arial,Dőlt"&amp;8 3.számú melléklet
adatok ezer forintban
</oddHeader>
    <oddFooter>&amp;C&amp;"Arial,Normál"&amp;8&amp;P. oldal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57"/>
  <sheetViews>
    <sheetView workbookViewId="0" topLeftCell="B127">
      <selection activeCell="I157" sqref="I157"/>
    </sheetView>
  </sheetViews>
  <sheetFormatPr defaultColWidth="9.00390625" defaultRowHeight="12.75"/>
  <cols>
    <col min="1" max="2" width="3.75390625" style="10" customWidth="1"/>
    <col min="3" max="3" width="23.75390625" style="9" customWidth="1"/>
    <col min="4" max="6" width="9.75390625" style="10" customWidth="1"/>
    <col min="7" max="7" width="7.75390625" style="31" customWidth="1"/>
    <col min="8" max="10" width="9.75390625" style="10" customWidth="1"/>
    <col min="11" max="11" width="7.75390625" style="31" customWidth="1"/>
    <col min="12" max="14" width="9.75390625" style="12" customWidth="1"/>
    <col min="15" max="15" width="7.75390625" style="31" customWidth="1"/>
    <col min="16" max="16384" width="9.125" style="10" customWidth="1"/>
  </cols>
  <sheetData>
    <row r="1" spans="1:15" ht="11.25">
      <c r="A1" s="191" t="s">
        <v>40</v>
      </c>
      <c r="B1" s="177"/>
      <c r="C1" s="190" t="s">
        <v>43</v>
      </c>
      <c r="D1" s="191" t="s">
        <v>153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11.25">
      <c r="A2" s="193"/>
      <c r="B2" s="178"/>
      <c r="C2" s="179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  <row r="3" spans="1:15" ht="11.25">
      <c r="A3" s="201" t="s">
        <v>29</v>
      </c>
      <c r="B3" s="203" t="s">
        <v>41</v>
      </c>
      <c r="C3" s="179"/>
      <c r="D3" s="191" t="s">
        <v>119</v>
      </c>
      <c r="E3" s="169"/>
      <c r="F3" s="169"/>
      <c r="G3" s="170"/>
      <c r="H3" s="191" t="s">
        <v>154</v>
      </c>
      <c r="I3" s="169"/>
      <c r="J3" s="169"/>
      <c r="K3" s="170"/>
      <c r="L3" s="220" t="s">
        <v>27</v>
      </c>
      <c r="M3" s="169"/>
      <c r="N3" s="169"/>
      <c r="O3" s="170"/>
    </row>
    <row r="4" spans="1:15" ht="11.25">
      <c r="A4" s="201"/>
      <c r="B4" s="203"/>
      <c r="C4" s="179"/>
      <c r="D4" s="174"/>
      <c r="E4" s="175"/>
      <c r="F4" s="175"/>
      <c r="G4" s="176"/>
      <c r="H4" s="174"/>
      <c r="I4" s="175"/>
      <c r="J4" s="175"/>
      <c r="K4" s="176"/>
      <c r="L4" s="175"/>
      <c r="M4" s="175"/>
      <c r="N4" s="175"/>
      <c r="O4" s="176"/>
    </row>
    <row r="5" spans="1:15" ht="11.25" customHeight="1">
      <c r="A5" s="201"/>
      <c r="B5" s="203"/>
      <c r="C5" s="179"/>
      <c r="D5" s="188" t="s">
        <v>120</v>
      </c>
      <c r="E5" s="177" t="s">
        <v>130</v>
      </c>
      <c r="F5" s="179" t="s">
        <v>190</v>
      </c>
      <c r="G5" s="216" t="s">
        <v>122</v>
      </c>
      <c r="H5" s="188" t="s">
        <v>120</v>
      </c>
      <c r="I5" s="177" t="s">
        <v>130</v>
      </c>
      <c r="J5" s="179" t="s">
        <v>190</v>
      </c>
      <c r="K5" s="216" t="s">
        <v>122</v>
      </c>
      <c r="L5" s="188" t="s">
        <v>120</v>
      </c>
      <c r="M5" s="177" t="s">
        <v>130</v>
      </c>
      <c r="N5" s="179" t="s">
        <v>190</v>
      </c>
      <c r="O5" s="181" t="s">
        <v>122</v>
      </c>
    </row>
    <row r="6" spans="1:15" ht="11.25" customHeight="1">
      <c r="A6" s="201"/>
      <c r="B6" s="203"/>
      <c r="C6" s="179"/>
      <c r="D6" s="189"/>
      <c r="E6" s="176"/>
      <c r="F6" s="179"/>
      <c r="G6" s="217"/>
      <c r="H6" s="189"/>
      <c r="I6" s="176"/>
      <c r="J6" s="179"/>
      <c r="K6" s="217"/>
      <c r="L6" s="189"/>
      <c r="M6" s="176"/>
      <c r="N6" s="179"/>
      <c r="O6" s="214"/>
    </row>
    <row r="7" spans="1:15" ht="11.25" customHeight="1">
      <c r="A7" s="218"/>
      <c r="B7" s="219"/>
      <c r="C7" s="217"/>
      <c r="D7" s="184" t="s">
        <v>1</v>
      </c>
      <c r="E7" s="173"/>
      <c r="F7" s="179"/>
      <c r="G7" s="217"/>
      <c r="H7" s="184" t="s">
        <v>1</v>
      </c>
      <c r="I7" s="173"/>
      <c r="J7" s="179"/>
      <c r="K7" s="217"/>
      <c r="L7" s="184" t="s">
        <v>1</v>
      </c>
      <c r="M7" s="173"/>
      <c r="N7" s="179"/>
      <c r="O7" s="214"/>
    </row>
    <row r="8" spans="1:15" ht="12" customHeight="1" thickBot="1">
      <c r="A8" s="202"/>
      <c r="B8" s="204"/>
      <c r="C8" s="163"/>
      <c r="D8" s="197"/>
      <c r="E8" s="198"/>
      <c r="F8" s="180"/>
      <c r="G8" s="163"/>
      <c r="H8" s="197"/>
      <c r="I8" s="198"/>
      <c r="J8" s="180"/>
      <c r="K8" s="163"/>
      <c r="L8" s="197"/>
      <c r="M8" s="198"/>
      <c r="N8" s="180"/>
      <c r="O8" s="215"/>
    </row>
    <row r="9" spans="1:15" ht="12" thickTop="1">
      <c r="A9" s="63"/>
      <c r="B9" s="63"/>
      <c r="C9" s="66"/>
      <c r="D9" s="36"/>
      <c r="E9" s="36"/>
      <c r="F9" s="36"/>
      <c r="G9" s="39"/>
      <c r="H9" s="36"/>
      <c r="I9" s="36"/>
      <c r="J9" s="36"/>
      <c r="K9" s="39"/>
      <c r="L9" s="43"/>
      <c r="M9" s="43"/>
      <c r="N9" s="43"/>
      <c r="O9" s="45"/>
    </row>
    <row r="10" spans="1:15" ht="11.25">
      <c r="A10" s="22"/>
      <c r="B10" s="20"/>
      <c r="C10" s="46"/>
      <c r="D10" s="20"/>
      <c r="E10" s="20"/>
      <c r="F10" s="20"/>
      <c r="G10" s="57"/>
      <c r="H10" s="20"/>
      <c r="I10" s="20"/>
      <c r="J10" s="20"/>
      <c r="K10" s="57"/>
      <c r="L10" s="23"/>
      <c r="M10" s="23"/>
      <c r="N10" s="23"/>
      <c r="O10" s="45"/>
    </row>
    <row r="11" spans="1:15" ht="12.75" customHeight="1">
      <c r="A11" s="22">
        <v>10</v>
      </c>
      <c r="B11" s="210" t="s">
        <v>90</v>
      </c>
      <c r="C11" s="47" t="s">
        <v>78</v>
      </c>
      <c r="D11" s="37">
        <f aca="true" t="shared" si="0" ref="D11:D19">H11+L11</f>
        <v>22378</v>
      </c>
      <c r="E11" s="37">
        <f aca="true" t="shared" si="1" ref="E11:E19">I11+M11</f>
        <v>22770</v>
      </c>
      <c r="F11" s="37">
        <f aca="true" t="shared" si="2" ref="F11:F19">J11+N11</f>
        <v>12157</v>
      </c>
      <c r="G11" s="41">
        <f>F11/E11</f>
        <v>0.5339042599912165</v>
      </c>
      <c r="H11" s="37">
        <f>H12+H13+H14+H15+H16+H17+H18</f>
        <v>18464</v>
      </c>
      <c r="I11" s="37">
        <f>I12+I13+I14+I15+I16+I17+I18</f>
        <v>20437</v>
      </c>
      <c r="J11" s="37">
        <f>J12+J13+J14+J15+J16+J17+J18</f>
        <v>9824</v>
      </c>
      <c r="K11" s="41">
        <f>J11/I11</f>
        <v>0.48069677545628026</v>
      </c>
      <c r="L11" s="37">
        <f>L12+L13+L14+L15+L16+L17+L18</f>
        <v>3914</v>
      </c>
      <c r="M11" s="37">
        <f>M12+M13+M14+M15+M16+M17+M18</f>
        <v>2333</v>
      </c>
      <c r="N11" s="37">
        <f>N12+N13+N14+N15+N16+N17+N18</f>
        <v>2333</v>
      </c>
      <c r="O11" s="50">
        <f>N11/M11</f>
        <v>1</v>
      </c>
    </row>
    <row r="12" spans="1:15" ht="11.25">
      <c r="A12" s="22"/>
      <c r="B12" s="210"/>
      <c r="C12" s="46" t="s">
        <v>79</v>
      </c>
      <c r="D12" s="23">
        <f t="shared" si="0"/>
        <v>8608</v>
      </c>
      <c r="E12" s="23">
        <f t="shared" si="1"/>
        <v>7861</v>
      </c>
      <c r="F12" s="23">
        <f t="shared" si="2"/>
        <v>7861</v>
      </c>
      <c r="G12" s="40">
        <f aca="true" t="shared" si="3" ref="G12:G19">F12/E12</f>
        <v>1</v>
      </c>
      <c r="H12" s="23">
        <v>8608</v>
      </c>
      <c r="I12" s="23">
        <v>7861</v>
      </c>
      <c r="J12" s="23">
        <v>7861</v>
      </c>
      <c r="K12" s="40">
        <f aca="true" t="shared" si="4" ref="K12:K19">J12/I12</f>
        <v>1</v>
      </c>
      <c r="L12" s="23"/>
      <c r="M12" s="23"/>
      <c r="N12" s="23"/>
      <c r="O12" s="45"/>
    </row>
    <row r="13" spans="1:15" ht="11.25">
      <c r="A13" s="22"/>
      <c r="B13" s="210"/>
      <c r="C13" s="46" t="s">
        <v>80</v>
      </c>
      <c r="D13" s="23">
        <f t="shared" si="0"/>
        <v>1564</v>
      </c>
      <c r="E13" s="23">
        <f t="shared" si="1"/>
        <v>2072</v>
      </c>
      <c r="F13" s="23">
        <f t="shared" si="2"/>
        <v>2072</v>
      </c>
      <c r="G13" s="40">
        <f t="shared" si="3"/>
        <v>1</v>
      </c>
      <c r="H13" s="23">
        <v>1564</v>
      </c>
      <c r="I13" s="23">
        <v>2072</v>
      </c>
      <c r="J13" s="23">
        <v>2072</v>
      </c>
      <c r="K13" s="40">
        <f t="shared" si="4"/>
        <v>1</v>
      </c>
      <c r="L13" s="23"/>
      <c r="M13" s="23"/>
      <c r="N13" s="23"/>
      <c r="O13" s="45"/>
    </row>
    <row r="14" spans="1:15" ht="11.25">
      <c r="A14" s="22"/>
      <c r="B14" s="210"/>
      <c r="C14" s="46" t="s">
        <v>81</v>
      </c>
      <c r="D14" s="23">
        <f t="shared" si="0"/>
        <v>5868</v>
      </c>
      <c r="E14" s="23">
        <f t="shared" si="1"/>
        <v>5326</v>
      </c>
      <c r="F14" s="23">
        <f t="shared" si="2"/>
        <v>5326</v>
      </c>
      <c r="G14" s="40">
        <f t="shared" si="3"/>
        <v>1</v>
      </c>
      <c r="H14" s="23">
        <v>5868</v>
      </c>
      <c r="I14" s="23">
        <v>5326</v>
      </c>
      <c r="J14" s="23">
        <v>5326</v>
      </c>
      <c r="K14" s="40">
        <f t="shared" si="4"/>
        <v>1</v>
      </c>
      <c r="L14" s="23"/>
      <c r="M14" s="23"/>
      <c r="N14" s="23"/>
      <c r="O14" s="45"/>
    </row>
    <row r="15" spans="1:15" ht="11.25">
      <c r="A15" s="22"/>
      <c r="B15" s="210"/>
      <c r="C15" s="46" t="s">
        <v>62</v>
      </c>
      <c r="D15" s="23">
        <f t="shared" si="0"/>
        <v>1796</v>
      </c>
      <c r="E15" s="23">
        <f t="shared" si="1"/>
        <v>2151</v>
      </c>
      <c r="F15" s="23">
        <f t="shared" si="2"/>
        <v>2151</v>
      </c>
      <c r="G15" s="40">
        <f t="shared" si="3"/>
        <v>1</v>
      </c>
      <c r="H15" s="23">
        <v>1796</v>
      </c>
      <c r="I15" s="23">
        <v>2151</v>
      </c>
      <c r="J15" s="23">
        <v>2151</v>
      </c>
      <c r="K15" s="40">
        <f t="shared" si="4"/>
        <v>1</v>
      </c>
      <c r="L15" s="23"/>
      <c r="M15" s="23"/>
      <c r="N15" s="23"/>
      <c r="O15" s="45"/>
    </row>
    <row r="16" spans="1:15" ht="22.5">
      <c r="A16" s="22"/>
      <c r="B16" s="210"/>
      <c r="C16" s="46" t="s">
        <v>67</v>
      </c>
      <c r="D16" s="23">
        <f t="shared" si="0"/>
        <v>1128</v>
      </c>
      <c r="E16" s="23">
        <f t="shared" si="1"/>
        <v>67</v>
      </c>
      <c r="F16" s="23">
        <f t="shared" si="2"/>
        <v>67</v>
      </c>
      <c r="G16" s="40">
        <f t="shared" si="3"/>
        <v>1</v>
      </c>
      <c r="H16" s="23">
        <v>628</v>
      </c>
      <c r="I16" s="23">
        <v>67</v>
      </c>
      <c r="J16" s="23">
        <v>67</v>
      </c>
      <c r="K16" s="40">
        <f t="shared" si="4"/>
        <v>1</v>
      </c>
      <c r="L16" s="23">
        <v>500</v>
      </c>
      <c r="M16" s="23"/>
      <c r="N16" s="23"/>
      <c r="O16" s="45"/>
    </row>
    <row r="17" spans="1:15" ht="11.25">
      <c r="A17" s="22"/>
      <c r="B17" s="210"/>
      <c r="C17" s="46" t="s">
        <v>116</v>
      </c>
      <c r="D17" s="23">
        <f t="shared" si="0"/>
        <v>0</v>
      </c>
      <c r="E17" s="23">
        <f t="shared" si="1"/>
        <v>0</v>
      </c>
      <c r="F17" s="23">
        <f t="shared" si="2"/>
        <v>0</v>
      </c>
      <c r="G17" s="40"/>
      <c r="H17" s="23"/>
      <c r="I17" s="23"/>
      <c r="J17" s="23"/>
      <c r="K17" s="40"/>
      <c r="L17" s="23"/>
      <c r="M17" s="23"/>
      <c r="N17" s="23"/>
      <c r="O17" s="45"/>
    </row>
    <row r="18" spans="1:15" ht="22.5">
      <c r="A18" s="22"/>
      <c r="B18" s="210"/>
      <c r="C18" s="46" t="s">
        <v>170</v>
      </c>
      <c r="D18" s="23">
        <f t="shared" si="0"/>
        <v>3414</v>
      </c>
      <c r="E18" s="23">
        <f t="shared" si="1"/>
        <v>5293</v>
      </c>
      <c r="F18" s="23">
        <f t="shared" si="2"/>
        <v>-5320</v>
      </c>
      <c r="G18" s="40">
        <f t="shared" si="3"/>
        <v>-1.005101076894011</v>
      </c>
      <c r="H18" s="23"/>
      <c r="I18" s="23">
        <v>2960</v>
      </c>
      <c r="J18" s="23">
        <v>-7653</v>
      </c>
      <c r="K18" s="40"/>
      <c r="L18" s="23">
        <v>3414</v>
      </c>
      <c r="M18" s="23">
        <v>2333</v>
      </c>
      <c r="N18" s="23">
        <v>2333</v>
      </c>
      <c r="O18" s="45"/>
    </row>
    <row r="19" spans="1:15" ht="11.25">
      <c r="A19" s="22"/>
      <c r="B19" s="210"/>
      <c r="C19" s="46" t="s">
        <v>82</v>
      </c>
      <c r="D19" s="23">
        <f t="shared" si="0"/>
        <v>0</v>
      </c>
      <c r="E19" s="23">
        <f t="shared" si="1"/>
        <v>2</v>
      </c>
      <c r="F19" s="23">
        <f t="shared" si="2"/>
        <v>2</v>
      </c>
      <c r="G19" s="40">
        <f t="shared" si="3"/>
        <v>1</v>
      </c>
      <c r="H19" s="23"/>
      <c r="I19" s="23">
        <v>2</v>
      </c>
      <c r="J19" s="23">
        <v>2</v>
      </c>
      <c r="K19" s="40">
        <f t="shared" si="4"/>
        <v>1</v>
      </c>
      <c r="L19" s="23"/>
      <c r="M19" s="23"/>
      <c r="N19" s="23"/>
      <c r="O19" s="45"/>
    </row>
    <row r="20" spans="1:15" ht="11.25">
      <c r="A20" s="22"/>
      <c r="B20" s="65"/>
      <c r="C20" s="46"/>
      <c r="D20" s="23"/>
      <c r="E20" s="23"/>
      <c r="F20" s="23"/>
      <c r="G20" s="40"/>
      <c r="H20" s="23"/>
      <c r="I20" s="23"/>
      <c r="J20" s="23"/>
      <c r="K20" s="40"/>
      <c r="L20" s="23"/>
      <c r="M20" s="23"/>
      <c r="N20" s="23"/>
      <c r="O20" s="45"/>
    </row>
    <row r="21" spans="1:15" ht="11.25">
      <c r="A21" s="22"/>
      <c r="B21" s="65"/>
      <c r="C21" s="46"/>
      <c r="D21" s="23"/>
      <c r="E21" s="23"/>
      <c r="F21" s="23"/>
      <c r="G21" s="40"/>
      <c r="H21" s="23"/>
      <c r="I21" s="23"/>
      <c r="J21" s="23"/>
      <c r="K21" s="40"/>
      <c r="L21" s="23"/>
      <c r="M21" s="23"/>
      <c r="N21" s="23"/>
      <c r="O21" s="45"/>
    </row>
    <row r="22" spans="1:15" ht="11.25">
      <c r="A22" s="22"/>
      <c r="B22" s="20"/>
      <c r="C22" s="46"/>
      <c r="D22" s="23"/>
      <c r="E22" s="23"/>
      <c r="F22" s="23"/>
      <c r="G22" s="40"/>
      <c r="H22" s="23"/>
      <c r="I22" s="23"/>
      <c r="J22" s="23"/>
      <c r="K22" s="40"/>
      <c r="L22" s="23"/>
      <c r="M22" s="23"/>
      <c r="N22" s="23"/>
      <c r="O22" s="45"/>
    </row>
    <row r="23" spans="1:15" ht="12.75" customHeight="1">
      <c r="A23" s="22" t="s">
        <v>31</v>
      </c>
      <c r="B23" s="210" t="s">
        <v>174</v>
      </c>
      <c r="C23" s="47" t="s">
        <v>78</v>
      </c>
      <c r="D23" s="37">
        <f aca="true" t="shared" si="5" ref="D23:D31">H23+L23</f>
        <v>81960</v>
      </c>
      <c r="E23" s="37">
        <f aca="true" t="shared" si="6" ref="E23:E31">I23+M23</f>
        <v>78834</v>
      </c>
      <c r="F23" s="37">
        <f aca="true" t="shared" si="7" ref="F23:F31">J23+N23</f>
        <v>78834</v>
      </c>
      <c r="G23" s="41">
        <f>F23/E23</f>
        <v>1</v>
      </c>
      <c r="H23" s="37">
        <f>H24+H25+H26+H27+H28+H29+H30</f>
        <v>81960</v>
      </c>
      <c r="I23" s="37">
        <f>I24+I25+I26+I27+I28+I29+I30</f>
        <v>78834</v>
      </c>
      <c r="J23" s="37">
        <f>J24+J25+J26+J27+J28+J29+J30</f>
        <v>78834</v>
      </c>
      <c r="K23" s="41">
        <f>J23/I23</f>
        <v>1</v>
      </c>
      <c r="L23" s="37">
        <f>L24+L25+L26+L27+L28+L29+L30</f>
        <v>0</v>
      </c>
      <c r="M23" s="37">
        <f>M24+M25+M26+M27+M28+M29+M30</f>
        <v>0</v>
      </c>
      <c r="N23" s="37">
        <f>N24+N25+N26+N27+N28+N29+N30</f>
        <v>0</v>
      </c>
      <c r="O23" s="50"/>
    </row>
    <row r="24" spans="1:15" ht="11.25">
      <c r="A24" s="22"/>
      <c r="B24" s="210"/>
      <c r="C24" s="46" t="s">
        <v>79</v>
      </c>
      <c r="D24" s="23">
        <f t="shared" si="5"/>
        <v>59849</v>
      </c>
      <c r="E24" s="23">
        <f t="shared" si="6"/>
        <v>40133</v>
      </c>
      <c r="F24" s="23">
        <f t="shared" si="7"/>
        <v>40133</v>
      </c>
      <c r="G24" s="40">
        <f aca="true" t="shared" si="8" ref="G24:G31">F24/E24</f>
        <v>1</v>
      </c>
      <c r="H24" s="23">
        <v>59849</v>
      </c>
      <c r="I24" s="23">
        <v>40133</v>
      </c>
      <c r="J24" s="23">
        <v>40133</v>
      </c>
      <c r="K24" s="40">
        <f aca="true" t="shared" si="9" ref="K24:K31">J24/I24</f>
        <v>1</v>
      </c>
      <c r="L24" s="23"/>
      <c r="M24" s="23"/>
      <c r="N24" s="23"/>
      <c r="O24" s="45"/>
    </row>
    <row r="25" spans="1:15" ht="11.25">
      <c r="A25" s="22"/>
      <c r="B25" s="210"/>
      <c r="C25" s="46" t="s">
        <v>80</v>
      </c>
      <c r="D25" s="23">
        <f t="shared" si="5"/>
        <v>19127</v>
      </c>
      <c r="E25" s="23">
        <f t="shared" si="6"/>
        <v>12876</v>
      </c>
      <c r="F25" s="23">
        <f t="shared" si="7"/>
        <v>12876</v>
      </c>
      <c r="G25" s="40">
        <f t="shared" si="8"/>
        <v>1</v>
      </c>
      <c r="H25" s="23">
        <v>19127</v>
      </c>
      <c r="I25" s="23">
        <v>12876</v>
      </c>
      <c r="J25" s="23">
        <v>12876</v>
      </c>
      <c r="K25" s="40">
        <f t="shared" si="9"/>
        <v>1</v>
      </c>
      <c r="L25" s="23"/>
      <c r="M25" s="23"/>
      <c r="N25" s="23"/>
      <c r="O25" s="45"/>
    </row>
    <row r="26" spans="1:15" ht="11.25">
      <c r="A26" s="22"/>
      <c r="B26" s="210"/>
      <c r="C26" s="46" t="s">
        <v>81</v>
      </c>
      <c r="D26" s="23">
        <f t="shared" si="5"/>
        <v>2954</v>
      </c>
      <c r="E26" s="23">
        <f t="shared" si="6"/>
        <v>1501</v>
      </c>
      <c r="F26" s="23">
        <f t="shared" si="7"/>
        <v>1501</v>
      </c>
      <c r="G26" s="40">
        <f t="shared" si="8"/>
        <v>1</v>
      </c>
      <c r="H26" s="23">
        <v>2954</v>
      </c>
      <c r="I26" s="23">
        <v>1501</v>
      </c>
      <c r="J26" s="23">
        <v>1501</v>
      </c>
      <c r="K26" s="40">
        <f t="shared" si="9"/>
        <v>1</v>
      </c>
      <c r="L26" s="23"/>
      <c r="M26" s="23"/>
      <c r="N26" s="23"/>
      <c r="O26" s="45"/>
    </row>
    <row r="27" spans="1:15" ht="11.25">
      <c r="A27" s="22"/>
      <c r="B27" s="210"/>
      <c r="C27" s="46" t="s">
        <v>62</v>
      </c>
      <c r="D27" s="23">
        <f t="shared" si="5"/>
        <v>30</v>
      </c>
      <c r="E27" s="23">
        <f t="shared" si="6"/>
        <v>12</v>
      </c>
      <c r="F27" s="23">
        <f t="shared" si="7"/>
        <v>12</v>
      </c>
      <c r="G27" s="40"/>
      <c r="H27" s="23">
        <v>30</v>
      </c>
      <c r="I27" s="23">
        <v>12</v>
      </c>
      <c r="J27" s="23">
        <v>12</v>
      </c>
      <c r="K27" s="40">
        <f t="shared" si="9"/>
        <v>1</v>
      </c>
      <c r="L27" s="23"/>
      <c r="M27" s="23"/>
      <c r="N27" s="23"/>
      <c r="O27" s="45"/>
    </row>
    <row r="28" spans="1:15" ht="22.5">
      <c r="A28" s="22"/>
      <c r="B28" s="210"/>
      <c r="C28" s="46" t="s">
        <v>67</v>
      </c>
      <c r="D28" s="23">
        <f t="shared" si="5"/>
        <v>0</v>
      </c>
      <c r="E28" s="23">
        <f t="shared" si="6"/>
        <v>24312</v>
      </c>
      <c r="F28" s="23">
        <f t="shared" si="7"/>
        <v>24312</v>
      </c>
      <c r="G28" s="40"/>
      <c r="H28" s="23"/>
      <c r="I28" s="23">
        <v>24312</v>
      </c>
      <c r="J28" s="23">
        <f>7617+16695</f>
        <v>24312</v>
      </c>
      <c r="K28" s="40"/>
      <c r="L28" s="23"/>
      <c r="M28" s="23"/>
      <c r="N28" s="23"/>
      <c r="O28" s="45"/>
    </row>
    <row r="29" spans="1:15" ht="11.25">
      <c r="A29" s="22"/>
      <c r="B29" s="210"/>
      <c r="C29" s="46" t="s">
        <v>116</v>
      </c>
      <c r="D29" s="23">
        <f t="shared" si="5"/>
        <v>0</v>
      </c>
      <c r="E29" s="23">
        <f t="shared" si="6"/>
        <v>0</v>
      </c>
      <c r="F29" s="23">
        <f t="shared" si="7"/>
        <v>0</v>
      </c>
      <c r="G29" s="40"/>
      <c r="H29" s="23"/>
      <c r="I29" s="23"/>
      <c r="J29" s="23"/>
      <c r="K29" s="40"/>
      <c r="L29" s="23"/>
      <c r="M29" s="23"/>
      <c r="N29" s="23"/>
      <c r="O29" s="45"/>
    </row>
    <row r="30" spans="1:15" ht="22.5">
      <c r="A30" s="22"/>
      <c r="B30" s="210"/>
      <c r="C30" s="46" t="s">
        <v>170</v>
      </c>
      <c r="D30" s="23">
        <f t="shared" si="5"/>
        <v>0</v>
      </c>
      <c r="E30" s="23">
        <f t="shared" si="6"/>
        <v>0</v>
      </c>
      <c r="F30" s="23">
        <f t="shared" si="7"/>
        <v>0</v>
      </c>
      <c r="G30" s="40"/>
      <c r="H30" s="23"/>
      <c r="I30" s="23"/>
      <c r="J30" s="23"/>
      <c r="K30" s="40"/>
      <c r="L30" s="23"/>
      <c r="M30" s="23"/>
      <c r="N30" s="23"/>
      <c r="O30" s="45"/>
    </row>
    <row r="31" spans="1:15" ht="11.25">
      <c r="A31" s="22"/>
      <c r="B31" s="210"/>
      <c r="C31" s="46" t="s">
        <v>82</v>
      </c>
      <c r="D31" s="23">
        <f t="shared" si="5"/>
        <v>0</v>
      </c>
      <c r="E31" s="23">
        <f t="shared" si="6"/>
        <v>28</v>
      </c>
      <c r="F31" s="23">
        <f t="shared" si="7"/>
        <v>14</v>
      </c>
      <c r="G31" s="40">
        <f t="shared" si="8"/>
        <v>0.5</v>
      </c>
      <c r="H31" s="23"/>
      <c r="I31" s="23">
        <v>28</v>
      </c>
      <c r="J31" s="23">
        <v>14</v>
      </c>
      <c r="K31" s="40">
        <f t="shared" si="9"/>
        <v>0.5</v>
      </c>
      <c r="L31" s="23"/>
      <c r="M31" s="23"/>
      <c r="N31" s="23"/>
      <c r="O31" s="45"/>
    </row>
    <row r="32" spans="1:15" ht="11.25">
      <c r="A32" s="27"/>
      <c r="B32" s="73"/>
      <c r="C32" s="59"/>
      <c r="D32" s="28"/>
      <c r="E32" s="28"/>
      <c r="F32" s="28"/>
      <c r="G32" s="61"/>
      <c r="H32" s="28"/>
      <c r="I32" s="28"/>
      <c r="J32" s="28"/>
      <c r="K32" s="61"/>
      <c r="L32" s="28"/>
      <c r="M32" s="28"/>
      <c r="N32" s="28"/>
      <c r="O32" s="55"/>
    </row>
    <row r="33" spans="1:11" ht="11.25">
      <c r="A33" s="11"/>
      <c r="B33" s="62"/>
      <c r="D33" s="12"/>
      <c r="E33" s="12"/>
      <c r="F33" s="12"/>
      <c r="G33" s="32"/>
      <c r="H33" s="12"/>
      <c r="I33" s="12"/>
      <c r="J33" s="12"/>
      <c r="K33" s="32"/>
    </row>
    <row r="34" spans="1:15" ht="11.25">
      <c r="A34" s="191" t="s">
        <v>40</v>
      </c>
      <c r="B34" s="177"/>
      <c r="C34" s="190" t="s">
        <v>43</v>
      </c>
      <c r="D34" s="191" t="s">
        <v>153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</row>
    <row r="35" spans="1:15" ht="11.25">
      <c r="A35" s="193"/>
      <c r="B35" s="178"/>
      <c r="C35" s="179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</row>
    <row r="36" spans="1:15" ht="11.25">
      <c r="A36" s="201" t="s">
        <v>29</v>
      </c>
      <c r="B36" s="203" t="s">
        <v>41</v>
      </c>
      <c r="C36" s="179"/>
      <c r="D36" s="191" t="s">
        <v>119</v>
      </c>
      <c r="E36" s="169"/>
      <c r="F36" s="169"/>
      <c r="G36" s="170"/>
      <c r="H36" s="191" t="s">
        <v>154</v>
      </c>
      <c r="I36" s="169"/>
      <c r="J36" s="169"/>
      <c r="K36" s="170"/>
      <c r="L36" s="220" t="s">
        <v>27</v>
      </c>
      <c r="M36" s="169"/>
      <c r="N36" s="169"/>
      <c r="O36" s="170"/>
    </row>
    <row r="37" spans="1:15" ht="11.25">
      <c r="A37" s="201"/>
      <c r="B37" s="203"/>
      <c r="C37" s="179"/>
      <c r="D37" s="174"/>
      <c r="E37" s="175"/>
      <c r="F37" s="175"/>
      <c r="G37" s="176"/>
      <c r="H37" s="174"/>
      <c r="I37" s="175"/>
      <c r="J37" s="175"/>
      <c r="K37" s="176"/>
      <c r="L37" s="175"/>
      <c r="M37" s="175"/>
      <c r="N37" s="175"/>
      <c r="O37" s="176"/>
    </row>
    <row r="38" spans="1:15" ht="11.25" customHeight="1">
      <c r="A38" s="201"/>
      <c r="B38" s="203"/>
      <c r="C38" s="179"/>
      <c r="D38" s="188" t="s">
        <v>120</v>
      </c>
      <c r="E38" s="177" t="s">
        <v>130</v>
      </c>
      <c r="F38" s="179" t="s">
        <v>190</v>
      </c>
      <c r="G38" s="216" t="s">
        <v>122</v>
      </c>
      <c r="H38" s="188" t="s">
        <v>120</v>
      </c>
      <c r="I38" s="177" t="s">
        <v>130</v>
      </c>
      <c r="J38" s="179" t="s">
        <v>190</v>
      </c>
      <c r="K38" s="216" t="s">
        <v>122</v>
      </c>
      <c r="L38" s="188" t="s">
        <v>120</v>
      </c>
      <c r="M38" s="177" t="s">
        <v>130</v>
      </c>
      <c r="N38" s="179" t="s">
        <v>190</v>
      </c>
      <c r="O38" s="181" t="s">
        <v>122</v>
      </c>
    </row>
    <row r="39" spans="1:15" ht="11.25" customHeight="1">
      <c r="A39" s="201"/>
      <c r="B39" s="203"/>
      <c r="C39" s="179"/>
      <c r="D39" s="189"/>
      <c r="E39" s="176"/>
      <c r="F39" s="179"/>
      <c r="G39" s="217"/>
      <c r="H39" s="189"/>
      <c r="I39" s="176"/>
      <c r="J39" s="179"/>
      <c r="K39" s="217"/>
      <c r="L39" s="189"/>
      <c r="M39" s="176"/>
      <c r="N39" s="179"/>
      <c r="O39" s="214"/>
    </row>
    <row r="40" spans="1:15" ht="11.25" customHeight="1">
      <c r="A40" s="218"/>
      <c r="B40" s="219"/>
      <c r="C40" s="217"/>
      <c r="D40" s="184" t="s">
        <v>1</v>
      </c>
      <c r="E40" s="173"/>
      <c r="F40" s="179"/>
      <c r="G40" s="217"/>
      <c r="H40" s="184" t="s">
        <v>1</v>
      </c>
      <c r="I40" s="173"/>
      <c r="J40" s="179"/>
      <c r="K40" s="217"/>
      <c r="L40" s="184" t="s">
        <v>1</v>
      </c>
      <c r="M40" s="173"/>
      <c r="N40" s="179"/>
      <c r="O40" s="214"/>
    </row>
    <row r="41" spans="1:15" ht="12" customHeight="1" thickBot="1">
      <c r="A41" s="202"/>
      <c r="B41" s="204"/>
      <c r="C41" s="163"/>
      <c r="D41" s="197"/>
      <c r="E41" s="198"/>
      <c r="F41" s="180"/>
      <c r="G41" s="163"/>
      <c r="H41" s="197"/>
      <c r="I41" s="198"/>
      <c r="J41" s="180"/>
      <c r="K41" s="163"/>
      <c r="L41" s="197"/>
      <c r="M41" s="198"/>
      <c r="N41" s="180"/>
      <c r="O41" s="215"/>
    </row>
    <row r="42" spans="1:15" ht="12" thickTop="1">
      <c r="A42" s="72"/>
      <c r="B42" s="87"/>
      <c r="C42" s="33"/>
      <c r="D42" s="67"/>
      <c r="E42" s="67"/>
      <c r="F42" s="67"/>
      <c r="G42" s="68"/>
      <c r="H42" s="67"/>
      <c r="I42" s="67"/>
      <c r="J42" s="67"/>
      <c r="K42" s="68"/>
      <c r="L42" s="67"/>
      <c r="M42" s="67"/>
      <c r="N42" s="67"/>
      <c r="O42" s="45"/>
    </row>
    <row r="43" spans="1:15" ht="11.25">
      <c r="A43" s="22"/>
      <c r="B43" s="21"/>
      <c r="C43" s="34"/>
      <c r="D43" s="25"/>
      <c r="E43" s="25"/>
      <c r="F43" s="25"/>
      <c r="G43" s="69"/>
      <c r="H43" s="25"/>
      <c r="I43" s="25"/>
      <c r="J43" s="25"/>
      <c r="K43" s="69"/>
      <c r="L43" s="25"/>
      <c r="M43" s="25"/>
      <c r="N43" s="25"/>
      <c r="O43" s="45"/>
    </row>
    <row r="44" spans="1:15" ht="11.25">
      <c r="A44" s="22">
        <v>12</v>
      </c>
      <c r="B44" s="221" t="s">
        <v>177</v>
      </c>
      <c r="C44" s="35" t="s">
        <v>78</v>
      </c>
      <c r="D44" s="51">
        <f aca="true" t="shared" si="10" ref="D44:D52">H44+L44</f>
        <v>6947</v>
      </c>
      <c r="E44" s="51">
        <f aca="true" t="shared" si="11" ref="E44:E52">I44+M44</f>
        <v>54582</v>
      </c>
      <c r="F44" s="51">
        <f aca="true" t="shared" si="12" ref="F44:F52">J44+N44</f>
        <v>54581</v>
      </c>
      <c r="G44" s="58">
        <f>F44/E44</f>
        <v>0.9999816789417757</v>
      </c>
      <c r="H44" s="51">
        <f>H45+H46+H47+H48+H49+H50+H51</f>
        <v>6467</v>
      </c>
      <c r="I44" s="51">
        <f>I45+I46+I47+I48+I49+I50+I51</f>
        <v>5586</v>
      </c>
      <c r="J44" s="51">
        <f>J45+J46+J47+J48+J49+J50+J51</f>
        <v>5586</v>
      </c>
      <c r="K44" s="58">
        <f>J44/I44</f>
        <v>1</v>
      </c>
      <c r="L44" s="51">
        <f>L45+L46+L47+L48+L49+L50+L51</f>
        <v>480</v>
      </c>
      <c r="M44" s="51">
        <f>M45+M46+M47+M48+M49+M50+M51</f>
        <v>48996</v>
      </c>
      <c r="N44" s="51">
        <f>N45+N46+N47+N48+N49+N50+N51</f>
        <v>48995</v>
      </c>
      <c r="O44" s="58">
        <f>N44/M44</f>
        <v>0.9999795901706262</v>
      </c>
    </row>
    <row r="45" spans="1:15" ht="11.25">
      <c r="A45" s="22"/>
      <c r="B45" s="221"/>
      <c r="C45" s="34" t="s">
        <v>79</v>
      </c>
      <c r="D45" s="25">
        <f t="shared" si="10"/>
        <v>1102</v>
      </c>
      <c r="E45" s="25">
        <f t="shared" si="11"/>
        <v>1172</v>
      </c>
      <c r="F45" s="25">
        <f t="shared" si="12"/>
        <v>1172</v>
      </c>
      <c r="G45" s="69">
        <f aca="true" t="shared" si="13" ref="G45:G52">F45/E45</f>
        <v>1</v>
      </c>
      <c r="H45" s="25">
        <v>1102</v>
      </c>
      <c r="I45" s="25">
        <v>1172</v>
      </c>
      <c r="J45" s="25">
        <v>1172</v>
      </c>
      <c r="K45" s="69">
        <f aca="true" t="shared" si="14" ref="K45:K52">J45/I45</f>
        <v>1</v>
      </c>
      <c r="L45" s="25"/>
      <c r="M45" s="25"/>
      <c r="N45" s="25"/>
      <c r="O45" s="45"/>
    </row>
    <row r="46" spans="1:15" ht="11.25">
      <c r="A46" s="22"/>
      <c r="B46" s="221"/>
      <c r="C46" s="34" t="s">
        <v>80</v>
      </c>
      <c r="D46" s="25">
        <f t="shared" si="10"/>
        <v>380</v>
      </c>
      <c r="E46" s="25">
        <f t="shared" si="11"/>
        <v>376</v>
      </c>
      <c r="F46" s="25">
        <f t="shared" si="12"/>
        <v>376</v>
      </c>
      <c r="G46" s="69">
        <f t="shared" si="13"/>
        <v>1</v>
      </c>
      <c r="H46" s="25">
        <v>380</v>
      </c>
      <c r="I46" s="25">
        <v>376</v>
      </c>
      <c r="J46" s="25">
        <v>376</v>
      </c>
      <c r="K46" s="69">
        <f t="shared" si="14"/>
        <v>1</v>
      </c>
      <c r="L46" s="25"/>
      <c r="M46" s="25"/>
      <c r="N46" s="25"/>
      <c r="O46" s="45"/>
    </row>
    <row r="47" spans="1:15" ht="11.25">
      <c r="A47" s="22"/>
      <c r="B47" s="221"/>
      <c r="C47" s="34" t="s">
        <v>81</v>
      </c>
      <c r="D47" s="25">
        <f t="shared" si="10"/>
        <v>4985</v>
      </c>
      <c r="E47" s="25">
        <f t="shared" si="11"/>
        <v>4024</v>
      </c>
      <c r="F47" s="25">
        <f t="shared" si="12"/>
        <v>4024</v>
      </c>
      <c r="G47" s="69">
        <f t="shared" si="13"/>
        <v>1</v>
      </c>
      <c r="H47" s="25">
        <v>4985</v>
      </c>
      <c r="I47" s="25">
        <v>4024</v>
      </c>
      <c r="J47" s="25">
        <v>4024</v>
      </c>
      <c r="K47" s="69">
        <f t="shared" si="14"/>
        <v>1</v>
      </c>
      <c r="L47" s="25"/>
      <c r="M47" s="25"/>
      <c r="N47" s="25"/>
      <c r="O47" s="45"/>
    </row>
    <row r="48" spans="1:15" ht="11.25">
      <c r="A48" s="22"/>
      <c r="B48" s="221"/>
      <c r="C48" s="34" t="s">
        <v>62</v>
      </c>
      <c r="D48" s="25">
        <f t="shared" si="10"/>
        <v>0</v>
      </c>
      <c r="E48" s="25">
        <f t="shared" si="11"/>
        <v>14</v>
      </c>
      <c r="F48" s="25">
        <f t="shared" si="12"/>
        <v>14</v>
      </c>
      <c r="G48" s="69"/>
      <c r="H48" s="25"/>
      <c r="I48" s="25">
        <v>14</v>
      </c>
      <c r="J48" s="25">
        <v>14</v>
      </c>
      <c r="K48" s="69">
        <f t="shared" si="14"/>
        <v>1</v>
      </c>
      <c r="L48" s="25"/>
      <c r="M48" s="25"/>
      <c r="N48" s="25"/>
      <c r="O48" s="45"/>
    </row>
    <row r="49" spans="1:15" ht="22.5">
      <c r="A49" s="22"/>
      <c r="B49" s="221"/>
      <c r="C49" s="34" t="s">
        <v>67</v>
      </c>
      <c r="D49" s="25">
        <f t="shared" si="10"/>
        <v>0</v>
      </c>
      <c r="E49" s="25">
        <f t="shared" si="11"/>
        <v>0</v>
      </c>
      <c r="F49" s="25">
        <f t="shared" si="12"/>
        <v>0</v>
      </c>
      <c r="G49" s="69"/>
      <c r="H49" s="25"/>
      <c r="I49" s="25"/>
      <c r="J49" s="25"/>
      <c r="K49" s="69"/>
      <c r="L49" s="25"/>
      <c r="M49" s="25"/>
      <c r="N49" s="25"/>
      <c r="O49" s="45"/>
    </row>
    <row r="50" spans="1:15" ht="11.25">
      <c r="A50" s="22"/>
      <c r="B50" s="221"/>
      <c r="C50" s="34" t="s">
        <v>116</v>
      </c>
      <c r="D50" s="25">
        <f t="shared" si="10"/>
        <v>480</v>
      </c>
      <c r="E50" s="25">
        <f t="shared" si="11"/>
        <v>48996</v>
      </c>
      <c r="F50" s="25">
        <f t="shared" si="12"/>
        <v>48995</v>
      </c>
      <c r="G50" s="69">
        <f t="shared" si="13"/>
        <v>0.9999795901706262</v>
      </c>
      <c r="H50" s="25"/>
      <c r="I50" s="25"/>
      <c r="J50" s="25"/>
      <c r="K50" s="69"/>
      <c r="L50" s="25">
        <v>480</v>
      </c>
      <c r="M50" s="25">
        <v>48996</v>
      </c>
      <c r="N50" s="25">
        <v>48995</v>
      </c>
      <c r="O50" s="45">
        <f>N50/M50</f>
        <v>0.9999795901706262</v>
      </c>
    </row>
    <row r="51" spans="1:15" ht="22.5">
      <c r="A51" s="22"/>
      <c r="B51" s="221"/>
      <c r="C51" s="46" t="s">
        <v>170</v>
      </c>
      <c r="D51" s="25">
        <f t="shared" si="10"/>
        <v>0</v>
      </c>
      <c r="E51" s="25">
        <f t="shared" si="11"/>
        <v>0</v>
      </c>
      <c r="F51" s="25">
        <f t="shared" si="12"/>
        <v>0</v>
      </c>
      <c r="G51" s="69"/>
      <c r="H51" s="25"/>
      <c r="I51" s="25"/>
      <c r="J51" s="25"/>
      <c r="K51" s="69"/>
      <c r="L51" s="25"/>
      <c r="M51" s="25"/>
      <c r="N51" s="25"/>
      <c r="O51" s="45"/>
    </row>
    <row r="52" spans="1:15" ht="11.25">
      <c r="A52" s="22"/>
      <c r="B52" s="221"/>
      <c r="C52" s="34" t="s">
        <v>82</v>
      </c>
      <c r="D52" s="25">
        <f t="shared" si="10"/>
        <v>0</v>
      </c>
      <c r="E52" s="25">
        <f t="shared" si="11"/>
        <v>1</v>
      </c>
      <c r="F52" s="25">
        <f t="shared" si="12"/>
        <v>1</v>
      </c>
      <c r="G52" s="69">
        <f t="shared" si="13"/>
        <v>1</v>
      </c>
      <c r="H52" s="25"/>
      <c r="I52" s="25">
        <v>1</v>
      </c>
      <c r="J52" s="25">
        <v>1</v>
      </c>
      <c r="K52" s="69">
        <f t="shared" si="14"/>
        <v>1</v>
      </c>
      <c r="L52" s="25"/>
      <c r="M52" s="25"/>
      <c r="N52" s="25"/>
      <c r="O52" s="45"/>
    </row>
    <row r="53" spans="1:15" ht="11.25">
      <c r="A53" s="22"/>
      <c r="B53" s="88"/>
      <c r="C53" s="34"/>
      <c r="D53" s="25"/>
      <c r="E53" s="25"/>
      <c r="F53" s="25"/>
      <c r="G53" s="69"/>
      <c r="H53" s="25"/>
      <c r="I53" s="25"/>
      <c r="J53" s="25"/>
      <c r="K53" s="69"/>
      <c r="L53" s="25"/>
      <c r="M53" s="25"/>
      <c r="N53" s="25"/>
      <c r="O53" s="45"/>
    </row>
    <row r="54" spans="1:15" ht="11.25">
      <c r="A54" s="22"/>
      <c r="B54" s="88"/>
      <c r="C54" s="34"/>
      <c r="D54" s="25"/>
      <c r="E54" s="25"/>
      <c r="F54" s="25"/>
      <c r="G54" s="69"/>
      <c r="H54" s="25"/>
      <c r="I54" s="25"/>
      <c r="J54" s="25"/>
      <c r="K54" s="69"/>
      <c r="L54" s="25"/>
      <c r="M54" s="25"/>
      <c r="N54" s="25"/>
      <c r="O54" s="45"/>
    </row>
    <row r="55" spans="1:15" ht="11.25">
      <c r="A55" s="22"/>
      <c r="B55" s="21"/>
      <c r="C55" s="34"/>
      <c r="D55" s="25"/>
      <c r="E55" s="25"/>
      <c r="F55" s="25"/>
      <c r="G55" s="69"/>
      <c r="H55" s="25"/>
      <c r="I55" s="25"/>
      <c r="J55" s="25"/>
      <c r="K55" s="69"/>
      <c r="L55" s="25"/>
      <c r="M55" s="25"/>
      <c r="N55" s="25"/>
      <c r="O55" s="45"/>
    </row>
    <row r="56" spans="1:15" ht="11.25">
      <c r="A56" s="22">
        <v>13</v>
      </c>
      <c r="B56" s="221" t="s">
        <v>111</v>
      </c>
      <c r="C56" s="35" t="s">
        <v>78</v>
      </c>
      <c r="D56" s="51">
        <f aca="true" t="shared" si="15" ref="D56:D64">H56+L56</f>
        <v>14887</v>
      </c>
      <c r="E56" s="51">
        <f aca="true" t="shared" si="16" ref="E56:E64">I56+M56</f>
        <v>13374</v>
      </c>
      <c r="F56" s="51">
        <f aca="true" t="shared" si="17" ref="F56:F64">J56+N56</f>
        <v>13374</v>
      </c>
      <c r="G56" s="58">
        <f>F56/E56</f>
        <v>1</v>
      </c>
      <c r="H56" s="51">
        <f>H57+H58+H59+H60+H61+H62+H63</f>
        <v>14647</v>
      </c>
      <c r="I56" s="51">
        <f>I57+I58+I59+I60+I61+I62+I63</f>
        <v>12374</v>
      </c>
      <c r="J56" s="51">
        <f>J57+J58+J59+J60+J61+J62+J63</f>
        <v>12374</v>
      </c>
      <c r="K56" s="58">
        <f>J56/I56</f>
        <v>1</v>
      </c>
      <c r="L56" s="51">
        <f>L57+L58+L59+L60+L61+L62+L63</f>
        <v>240</v>
      </c>
      <c r="M56" s="51">
        <f>M57+M58+M59+M60+M61+M62+M63</f>
        <v>1000</v>
      </c>
      <c r="N56" s="51">
        <f>N57+N58+N59+N60+N61+N62+N63</f>
        <v>1000</v>
      </c>
      <c r="O56" s="50"/>
    </row>
    <row r="57" spans="1:15" ht="11.25">
      <c r="A57" s="22"/>
      <c r="B57" s="221"/>
      <c r="C57" s="34" t="s">
        <v>79</v>
      </c>
      <c r="D57" s="25">
        <f t="shared" si="15"/>
        <v>7783</v>
      </c>
      <c r="E57" s="25">
        <f t="shared" si="16"/>
        <v>5114</v>
      </c>
      <c r="F57" s="25">
        <f t="shared" si="17"/>
        <v>5114</v>
      </c>
      <c r="G57" s="69">
        <f aca="true" t="shared" si="18" ref="G57:G64">F57/E57</f>
        <v>1</v>
      </c>
      <c r="H57" s="25">
        <v>7783</v>
      </c>
      <c r="I57" s="25">
        <v>5114</v>
      </c>
      <c r="J57" s="25">
        <f>5043+71</f>
        <v>5114</v>
      </c>
      <c r="K57" s="69">
        <f aca="true" t="shared" si="19" ref="K57:K64">J57/I57</f>
        <v>1</v>
      </c>
      <c r="L57" s="25"/>
      <c r="M57" s="25"/>
      <c r="N57" s="25"/>
      <c r="O57" s="45"/>
    </row>
    <row r="58" spans="1:15" ht="11.25">
      <c r="A58" s="22"/>
      <c r="B58" s="221"/>
      <c r="C58" s="34" t="s">
        <v>80</v>
      </c>
      <c r="D58" s="25">
        <f t="shared" si="15"/>
        <v>2748</v>
      </c>
      <c r="E58" s="25">
        <f t="shared" si="16"/>
        <v>1711</v>
      </c>
      <c r="F58" s="25">
        <f t="shared" si="17"/>
        <v>1711</v>
      </c>
      <c r="G58" s="69">
        <f t="shared" si="18"/>
        <v>1</v>
      </c>
      <c r="H58" s="25">
        <v>2748</v>
      </c>
      <c r="I58" s="25">
        <v>1711</v>
      </c>
      <c r="J58" s="25">
        <f>1692+19</f>
        <v>1711</v>
      </c>
      <c r="K58" s="69">
        <f t="shared" si="19"/>
        <v>1</v>
      </c>
      <c r="L58" s="25"/>
      <c r="M58" s="25"/>
      <c r="N58" s="25"/>
      <c r="O58" s="45"/>
    </row>
    <row r="59" spans="1:15" ht="11.25">
      <c r="A59" s="22"/>
      <c r="B59" s="221"/>
      <c r="C59" s="34" t="s">
        <v>81</v>
      </c>
      <c r="D59" s="25">
        <f t="shared" si="15"/>
        <v>4116</v>
      </c>
      <c r="E59" s="25">
        <f t="shared" si="16"/>
        <v>5533</v>
      </c>
      <c r="F59" s="25">
        <f t="shared" si="17"/>
        <v>5533</v>
      </c>
      <c r="G59" s="69">
        <f t="shared" si="18"/>
        <v>1</v>
      </c>
      <c r="H59" s="25">
        <v>4116</v>
      </c>
      <c r="I59" s="25">
        <v>5533</v>
      </c>
      <c r="J59" s="25">
        <f>144+84+2248+1178+1879</f>
        <v>5533</v>
      </c>
      <c r="K59" s="69">
        <f t="shared" si="19"/>
        <v>1</v>
      </c>
      <c r="L59" s="25"/>
      <c r="M59" s="25"/>
      <c r="N59" s="25"/>
      <c r="O59" s="45"/>
    </row>
    <row r="60" spans="1:15" ht="11.25">
      <c r="A60" s="22"/>
      <c r="B60" s="221"/>
      <c r="C60" s="34" t="s">
        <v>62</v>
      </c>
      <c r="D60" s="25">
        <f t="shared" si="15"/>
        <v>0</v>
      </c>
      <c r="E60" s="25">
        <f t="shared" si="16"/>
        <v>16</v>
      </c>
      <c r="F60" s="25">
        <f t="shared" si="17"/>
        <v>16</v>
      </c>
      <c r="G60" s="69"/>
      <c r="H60" s="25"/>
      <c r="I60" s="25">
        <v>16</v>
      </c>
      <c r="J60" s="25">
        <v>16</v>
      </c>
      <c r="K60" s="69"/>
      <c r="L60" s="25"/>
      <c r="M60" s="25"/>
      <c r="N60" s="25"/>
      <c r="O60" s="45"/>
    </row>
    <row r="61" spans="1:15" ht="22.5">
      <c r="A61" s="22"/>
      <c r="B61" s="221"/>
      <c r="C61" s="34" t="s">
        <v>67</v>
      </c>
      <c r="D61" s="25">
        <f t="shared" si="15"/>
        <v>0</v>
      </c>
      <c r="E61" s="25">
        <f t="shared" si="16"/>
        <v>0</v>
      </c>
      <c r="F61" s="25">
        <f t="shared" si="17"/>
        <v>0</v>
      </c>
      <c r="G61" s="69"/>
      <c r="H61" s="25"/>
      <c r="I61" s="25"/>
      <c r="J61" s="25"/>
      <c r="K61" s="69"/>
      <c r="L61" s="25"/>
      <c r="M61" s="25"/>
      <c r="N61" s="25"/>
      <c r="O61" s="45"/>
    </row>
    <row r="62" spans="1:15" ht="11.25">
      <c r="A62" s="22"/>
      <c r="B62" s="221"/>
      <c r="C62" s="34" t="s">
        <v>116</v>
      </c>
      <c r="D62" s="25">
        <f t="shared" si="15"/>
        <v>240</v>
      </c>
      <c r="E62" s="25">
        <f t="shared" si="16"/>
        <v>1000</v>
      </c>
      <c r="F62" s="25">
        <f t="shared" si="17"/>
        <v>1000</v>
      </c>
      <c r="G62" s="69"/>
      <c r="H62" s="25"/>
      <c r="I62" s="25"/>
      <c r="J62" s="25"/>
      <c r="K62" s="69"/>
      <c r="L62" s="25">
        <v>240</v>
      </c>
      <c r="M62" s="25">
        <v>1000</v>
      </c>
      <c r="N62" s="25">
        <v>1000</v>
      </c>
      <c r="O62" s="69"/>
    </row>
    <row r="63" spans="1:15" ht="22.5">
      <c r="A63" s="22"/>
      <c r="B63" s="221"/>
      <c r="C63" s="46" t="s">
        <v>170</v>
      </c>
      <c r="D63" s="25">
        <f t="shared" si="15"/>
        <v>0</v>
      </c>
      <c r="E63" s="25">
        <f t="shared" si="16"/>
        <v>0</v>
      </c>
      <c r="F63" s="25">
        <f t="shared" si="17"/>
        <v>0</v>
      </c>
      <c r="G63" s="69"/>
      <c r="H63" s="25"/>
      <c r="I63" s="25"/>
      <c r="J63" s="25"/>
      <c r="K63" s="69"/>
      <c r="L63" s="25"/>
      <c r="M63" s="25"/>
      <c r="N63" s="25"/>
      <c r="O63" s="45"/>
    </row>
    <row r="64" spans="1:15" ht="11.25">
      <c r="A64" s="22"/>
      <c r="B64" s="221"/>
      <c r="C64" s="34" t="s">
        <v>82</v>
      </c>
      <c r="D64" s="25">
        <f t="shared" si="15"/>
        <v>0</v>
      </c>
      <c r="E64" s="25">
        <f t="shared" si="16"/>
        <v>1</v>
      </c>
      <c r="F64" s="25">
        <f t="shared" si="17"/>
        <v>1</v>
      </c>
      <c r="G64" s="69">
        <f t="shared" si="18"/>
        <v>1</v>
      </c>
      <c r="H64" s="25"/>
      <c r="I64" s="25">
        <v>1</v>
      </c>
      <c r="J64" s="25">
        <v>1</v>
      </c>
      <c r="K64" s="69">
        <f t="shared" si="19"/>
        <v>1</v>
      </c>
      <c r="L64" s="25"/>
      <c r="M64" s="25"/>
      <c r="N64" s="25"/>
      <c r="O64" s="45"/>
    </row>
    <row r="65" spans="1:15" ht="11.25">
      <c r="A65" s="22"/>
      <c r="B65" s="88"/>
      <c r="C65" s="34"/>
      <c r="D65" s="25"/>
      <c r="E65" s="25"/>
      <c r="F65" s="25"/>
      <c r="G65" s="69"/>
      <c r="H65" s="25"/>
      <c r="I65" s="25"/>
      <c r="J65" s="25"/>
      <c r="K65" s="69"/>
      <c r="L65" s="25"/>
      <c r="M65" s="25"/>
      <c r="N65" s="25"/>
      <c r="O65" s="45"/>
    </row>
    <row r="66" spans="1:15" ht="11.25">
      <c r="A66" s="27"/>
      <c r="B66" s="95"/>
      <c r="C66" s="75"/>
      <c r="D66" s="76"/>
      <c r="E66" s="76"/>
      <c r="F66" s="76"/>
      <c r="G66" s="77"/>
      <c r="H66" s="76"/>
      <c r="I66" s="76"/>
      <c r="J66" s="76"/>
      <c r="K66" s="77"/>
      <c r="L66" s="76"/>
      <c r="M66" s="76"/>
      <c r="N66" s="76"/>
      <c r="O66" s="55"/>
    </row>
    <row r="67" spans="1:11" ht="11.25">
      <c r="A67" s="11"/>
      <c r="B67" s="62"/>
      <c r="D67" s="12"/>
      <c r="E67" s="12"/>
      <c r="F67" s="12"/>
      <c r="G67" s="32"/>
      <c r="H67" s="12"/>
      <c r="I67" s="12"/>
      <c r="J67" s="12"/>
      <c r="K67" s="32"/>
    </row>
    <row r="68" spans="1:15" ht="11.25">
      <c r="A68" s="191" t="s">
        <v>40</v>
      </c>
      <c r="B68" s="177"/>
      <c r="C68" s="190" t="s">
        <v>43</v>
      </c>
      <c r="D68" s="191" t="s">
        <v>153</v>
      </c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70"/>
    </row>
    <row r="69" spans="1:15" ht="11.25">
      <c r="A69" s="193"/>
      <c r="B69" s="178"/>
      <c r="C69" s="179"/>
      <c r="D69" s="174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6"/>
    </row>
    <row r="70" spans="1:15" ht="11.25">
      <c r="A70" s="201" t="s">
        <v>29</v>
      </c>
      <c r="B70" s="203" t="s">
        <v>41</v>
      </c>
      <c r="C70" s="179"/>
      <c r="D70" s="191" t="s">
        <v>119</v>
      </c>
      <c r="E70" s="169"/>
      <c r="F70" s="169"/>
      <c r="G70" s="170"/>
      <c r="H70" s="191" t="s">
        <v>154</v>
      </c>
      <c r="I70" s="169"/>
      <c r="J70" s="169"/>
      <c r="K70" s="170"/>
      <c r="L70" s="220" t="s">
        <v>27</v>
      </c>
      <c r="M70" s="169"/>
      <c r="N70" s="169"/>
      <c r="O70" s="170"/>
    </row>
    <row r="71" spans="1:15" ht="11.25">
      <c r="A71" s="201"/>
      <c r="B71" s="203"/>
      <c r="C71" s="179"/>
      <c r="D71" s="174"/>
      <c r="E71" s="175"/>
      <c r="F71" s="175"/>
      <c r="G71" s="176"/>
      <c r="H71" s="174"/>
      <c r="I71" s="175"/>
      <c r="J71" s="175"/>
      <c r="K71" s="176"/>
      <c r="L71" s="175"/>
      <c r="M71" s="175"/>
      <c r="N71" s="175"/>
      <c r="O71" s="176"/>
    </row>
    <row r="72" spans="1:15" ht="11.25" customHeight="1">
      <c r="A72" s="201"/>
      <c r="B72" s="203"/>
      <c r="C72" s="179"/>
      <c r="D72" s="188" t="s">
        <v>120</v>
      </c>
      <c r="E72" s="177" t="s">
        <v>130</v>
      </c>
      <c r="F72" s="179" t="s">
        <v>190</v>
      </c>
      <c r="G72" s="216" t="s">
        <v>122</v>
      </c>
      <c r="H72" s="188" t="s">
        <v>120</v>
      </c>
      <c r="I72" s="177" t="s">
        <v>130</v>
      </c>
      <c r="J72" s="179" t="s">
        <v>190</v>
      </c>
      <c r="K72" s="216" t="s">
        <v>122</v>
      </c>
      <c r="L72" s="188" t="s">
        <v>120</v>
      </c>
      <c r="M72" s="177" t="s">
        <v>130</v>
      </c>
      <c r="N72" s="179" t="s">
        <v>190</v>
      </c>
      <c r="O72" s="181" t="s">
        <v>122</v>
      </c>
    </row>
    <row r="73" spans="1:15" ht="11.25" customHeight="1">
      <c r="A73" s="201"/>
      <c r="B73" s="203"/>
      <c r="C73" s="179"/>
      <c r="D73" s="189"/>
      <c r="E73" s="176"/>
      <c r="F73" s="179"/>
      <c r="G73" s="217"/>
      <c r="H73" s="189"/>
      <c r="I73" s="176"/>
      <c r="J73" s="179"/>
      <c r="K73" s="217"/>
      <c r="L73" s="189"/>
      <c r="M73" s="176"/>
      <c r="N73" s="179"/>
      <c r="O73" s="214"/>
    </row>
    <row r="74" spans="1:15" ht="11.25" customHeight="1">
      <c r="A74" s="218"/>
      <c r="B74" s="219"/>
      <c r="C74" s="217"/>
      <c r="D74" s="184" t="s">
        <v>1</v>
      </c>
      <c r="E74" s="173"/>
      <c r="F74" s="179"/>
      <c r="G74" s="217"/>
      <c r="H74" s="184" t="s">
        <v>1</v>
      </c>
      <c r="I74" s="173"/>
      <c r="J74" s="179"/>
      <c r="K74" s="217"/>
      <c r="L74" s="184" t="s">
        <v>1</v>
      </c>
      <c r="M74" s="173"/>
      <c r="N74" s="179"/>
      <c r="O74" s="214"/>
    </row>
    <row r="75" spans="1:15" ht="12" customHeight="1" thickBot="1">
      <c r="A75" s="202"/>
      <c r="B75" s="204"/>
      <c r="C75" s="163"/>
      <c r="D75" s="197"/>
      <c r="E75" s="198"/>
      <c r="F75" s="180"/>
      <c r="G75" s="163"/>
      <c r="H75" s="197"/>
      <c r="I75" s="198"/>
      <c r="J75" s="180"/>
      <c r="K75" s="163"/>
      <c r="L75" s="197"/>
      <c r="M75" s="198"/>
      <c r="N75" s="180"/>
      <c r="O75" s="215"/>
    </row>
    <row r="76" spans="1:15" ht="12" thickTop="1">
      <c r="A76" s="72"/>
      <c r="B76" s="71"/>
      <c r="C76" s="44"/>
      <c r="D76" s="43"/>
      <c r="E76" s="43"/>
      <c r="F76" s="43"/>
      <c r="G76" s="70"/>
      <c r="H76" s="43"/>
      <c r="I76" s="43"/>
      <c r="J76" s="43"/>
      <c r="K76" s="70"/>
      <c r="L76" s="43"/>
      <c r="M76" s="43"/>
      <c r="N76" s="43"/>
      <c r="O76" s="45"/>
    </row>
    <row r="77" spans="1:15" ht="11.25">
      <c r="A77" s="22"/>
      <c r="B77" s="20"/>
      <c r="C77" s="46"/>
      <c r="D77" s="23"/>
      <c r="E77" s="23"/>
      <c r="F77" s="23"/>
      <c r="G77" s="40"/>
      <c r="H77" s="23"/>
      <c r="I77" s="23"/>
      <c r="J77" s="23"/>
      <c r="K77" s="40"/>
      <c r="L77" s="23"/>
      <c r="M77" s="23"/>
      <c r="N77" s="23"/>
      <c r="O77" s="45"/>
    </row>
    <row r="78" spans="1:15" ht="11.25">
      <c r="A78" s="22">
        <v>14</v>
      </c>
      <c r="B78" s="210" t="s">
        <v>178</v>
      </c>
      <c r="C78" s="47" t="s">
        <v>78</v>
      </c>
      <c r="D78" s="37">
        <f aca="true" t="shared" si="20" ref="D78:D86">H78+L78</f>
        <v>20761</v>
      </c>
      <c r="E78" s="37">
        <f aca="true" t="shared" si="21" ref="E78:E86">I78+M78</f>
        <v>24498</v>
      </c>
      <c r="F78" s="37">
        <f aca="true" t="shared" si="22" ref="F78:F86">J78+N78</f>
        <v>24481</v>
      </c>
      <c r="G78" s="41">
        <f>F78/E78</f>
        <v>0.9993060658012899</v>
      </c>
      <c r="H78" s="37">
        <f>H79+H80+H81+H82+H83+H84+H85</f>
        <v>20761</v>
      </c>
      <c r="I78" s="37">
        <f>I79+I80+I81+I82+I83+I84+I85</f>
        <v>24481</v>
      </c>
      <c r="J78" s="37">
        <f>J79+J80+J81+J82+J83+J84+J85</f>
        <v>24481</v>
      </c>
      <c r="K78" s="41">
        <f>J78/I78</f>
        <v>1</v>
      </c>
      <c r="L78" s="37">
        <f>L79+L80+L81+L82+L83+L84+L85</f>
        <v>0</v>
      </c>
      <c r="M78" s="37">
        <f>M79+M80+M81+M82+M83+M84+M85</f>
        <v>17</v>
      </c>
      <c r="N78" s="37">
        <f>N79+N80+N81+N82+N83+N84+N85</f>
        <v>0</v>
      </c>
      <c r="O78" s="45"/>
    </row>
    <row r="79" spans="1:15" ht="11.25">
      <c r="A79" s="22"/>
      <c r="B79" s="210"/>
      <c r="C79" s="46" t="s">
        <v>79</v>
      </c>
      <c r="D79" s="23">
        <f t="shared" si="20"/>
        <v>1440</v>
      </c>
      <c r="E79" s="23">
        <f t="shared" si="21"/>
        <v>1420</v>
      </c>
      <c r="F79" s="23">
        <f t="shared" si="22"/>
        <v>1420</v>
      </c>
      <c r="G79" s="40">
        <f aca="true" t="shared" si="23" ref="G79:G86">F79/E79</f>
        <v>1</v>
      </c>
      <c r="H79" s="23">
        <v>1440</v>
      </c>
      <c r="I79" s="23">
        <v>1420</v>
      </c>
      <c r="J79" s="23">
        <v>1420</v>
      </c>
      <c r="K79" s="40">
        <f aca="true" t="shared" si="24" ref="K79:K86">J79/I79</f>
        <v>1</v>
      </c>
      <c r="L79" s="23"/>
      <c r="M79" s="23"/>
      <c r="N79" s="23"/>
      <c r="O79" s="45"/>
    </row>
    <row r="80" spans="1:15" ht="11.25">
      <c r="A80" s="22"/>
      <c r="B80" s="210"/>
      <c r="C80" s="46" t="s">
        <v>80</v>
      </c>
      <c r="D80" s="23">
        <f t="shared" si="20"/>
        <v>325</v>
      </c>
      <c r="E80" s="23">
        <f t="shared" si="21"/>
        <v>316</v>
      </c>
      <c r="F80" s="23">
        <f t="shared" si="22"/>
        <v>316</v>
      </c>
      <c r="G80" s="40">
        <f t="shared" si="23"/>
        <v>1</v>
      </c>
      <c r="H80" s="23">
        <v>325</v>
      </c>
      <c r="I80" s="23">
        <v>316</v>
      </c>
      <c r="J80" s="23">
        <v>316</v>
      </c>
      <c r="K80" s="40">
        <f t="shared" si="24"/>
        <v>1</v>
      </c>
      <c r="L80" s="23"/>
      <c r="M80" s="23"/>
      <c r="N80" s="23"/>
      <c r="O80" s="45"/>
    </row>
    <row r="81" spans="1:15" ht="11.25">
      <c r="A81" s="22"/>
      <c r="B81" s="210"/>
      <c r="C81" s="46" t="s">
        <v>81</v>
      </c>
      <c r="D81" s="23">
        <f t="shared" si="20"/>
        <v>908</v>
      </c>
      <c r="E81" s="23">
        <f t="shared" si="21"/>
        <v>1013</v>
      </c>
      <c r="F81" s="23">
        <f t="shared" si="22"/>
        <v>1013</v>
      </c>
      <c r="G81" s="40">
        <f t="shared" si="23"/>
        <v>1</v>
      </c>
      <c r="H81" s="23">
        <v>908</v>
      </c>
      <c r="I81" s="23">
        <v>1013</v>
      </c>
      <c r="J81" s="23">
        <f>408+337+155+64+49</f>
        <v>1013</v>
      </c>
      <c r="K81" s="40">
        <f t="shared" si="24"/>
        <v>1</v>
      </c>
      <c r="L81" s="23"/>
      <c r="M81" s="23"/>
      <c r="N81" s="23"/>
      <c r="O81" s="45"/>
    </row>
    <row r="82" spans="1:15" ht="11.25">
      <c r="A82" s="22"/>
      <c r="B82" s="210"/>
      <c r="C82" s="46" t="s">
        <v>62</v>
      </c>
      <c r="D82" s="23">
        <f t="shared" si="20"/>
        <v>0</v>
      </c>
      <c r="E82" s="23">
        <f t="shared" si="21"/>
        <v>6</v>
      </c>
      <c r="F82" s="23">
        <f t="shared" si="22"/>
        <v>6</v>
      </c>
      <c r="G82" s="40"/>
      <c r="H82" s="23"/>
      <c r="I82" s="23">
        <v>6</v>
      </c>
      <c r="J82" s="23">
        <v>6</v>
      </c>
      <c r="K82" s="40"/>
      <c r="L82" s="23"/>
      <c r="M82" s="23"/>
      <c r="N82" s="23"/>
      <c r="O82" s="45"/>
    </row>
    <row r="83" spans="1:15" ht="22.5">
      <c r="A83" s="22"/>
      <c r="B83" s="210"/>
      <c r="C83" s="46" t="s">
        <v>67</v>
      </c>
      <c r="D83" s="23">
        <f t="shared" si="20"/>
        <v>18088</v>
      </c>
      <c r="E83" s="23">
        <f t="shared" si="21"/>
        <v>21683</v>
      </c>
      <c r="F83" s="23">
        <f t="shared" si="22"/>
        <v>21666</v>
      </c>
      <c r="G83" s="40">
        <f t="shared" si="23"/>
        <v>0.999215975649126</v>
      </c>
      <c r="H83" s="23">
        <v>18088</v>
      </c>
      <c r="I83" s="23">
        <v>21666</v>
      </c>
      <c r="J83" s="23">
        <f>51+2133+6880+530+10477+1595</f>
        <v>21666</v>
      </c>
      <c r="K83" s="40">
        <f t="shared" si="24"/>
        <v>1</v>
      </c>
      <c r="L83" s="23"/>
      <c r="M83" s="23">
        <v>17</v>
      </c>
      <c r="N83" s="23"/>
      <c r="O83" s="45"/>
    </row>
    <row r="84" spans="1:15" ht="11.25">
      <c r="A84" s="22"/>
      <c r="B84" s="210"/>
      <c r="C84" s="46" t="s">
        <v>116</v>
      </c>
      <c r="D84" s="23">
        <f t="shared" si="20"/>
        <v>0</v>
      </c>
      <c r="E84" s="23">
        <f t="shared" si="21"/>
        <v>0</v>
      </c>
      <c r="F84" s="23">
        <f t="shared" si="22"/>
        <v>0</v>
      </c>
      <c r="G84" s="40"/>
      <c r="H84" s="23"/>
      <c r="I84" s="23"/>
      <c r="J84" s="23"/>
      <c r="K84" s="40"/>
      <c r="L84" s="23"/>
      <c r="M84" s="23"/>
      <c r="N84" s="23"/>
      <c r="O84" s="45"/>
    </row>
    <row r="85" spans="1:15" ht="22.5">
      <c r="A85" s="22"/>
      <c r="B85" s="210"/>
      <c r="C85" s="46" t="s">
        <v>170</v>
      </c>
      <c r="D85" s="23">
        <f t="shared" si="20"/>
        <v>0</v>
      </c>
      <c r="E85" s="23">
        <f t="shared" si="21"/>
        <v>60</v>
      </c>
      <c r="F85" s="23">
        <f t="shared" si="22"/>
        <v>60</v>
      </c>
      <c r="G85" s="40"/>
      <c r="H85" s="23"/>
      <c r="I85" s="23">
        <v>60</v>
      </c>
      <c r="J85" s="23">
        <v>60</v>
      </c>
      <c r="K85" s="40"/>
      <c r="L85" s="23"/>
      <c r="M85" s="23"/>
      <c r="N85" s="23"/>
      <c r="O85" s="45"/>
    </row>
    <row r="86" spans="1:15" ht="11.25">
      <c r="A86" s="22"/>
      <c r="B86" s="210"/>
      <c r="C86" s="46" t="s">
        <v>82</v>
      </c>
      <c r="D86" s="23">
        <f t="shared" si="20"/>
        <v>0</v>
      </c>
      <c r="E86" s="23">
        <f t="shared" si="21"/>
        <v>7</v>
      </c>
      <c r="F86" s="23">
        <f t="shared" si="22"/>
        <v>7</v>
      </c>
      <c r="G86" s="40">
        <f t="shared" si="23"/>
        <v>1</v>
      </c>
      <c r="H86" s="23"/>
      <c r="I86" s="23">
        <v>7</v>
      </c>
      <c r="J86" s="23">
        <v>7</v>
      </c>
      <c r="K86" s="40">
        <f t="shared" si="24"/>
        <v>1</v>
      </c>
      <c r="L86" s="23"/>
      <c r="M86" s="23"/>
      <c r="N86" s="23"/>
      <c r="O86" s="45"/>
    </row>
    <row r="87" spans="1:15" ht="11.25">
      <c r="A87" s="22"/>
      <c r="B87" s="65"/>
      <c r="C87" s="46"/>
      <c r="D87" s="23"/>
      <c r="E87" s="23"/>
      <c r="F87" s="23"/>
      <c r="G87" s="40"/>
      <c r="H87" s="23"/>
      <c r="I87" s="23"/>
      <c r="J87" s="23"/>
      <c r="K87" s="40"/>
      <c r="L87" s="23"/>
      <c r="M87" s="23"/>
      <c r="N87" s="23"/>
      <c r="O87" s="45"/>
    </row>
    <row r="88" spans="1:15" ht="11.25">
      <c r="A88" s="22"/>
      <c r="B88" s="65"/>
      <c r="C88" s="46"/>
      <c r="D88" s="23"/>
      <c r="E88" s="23"/>
      <c r="F88" s="23"/>
      <c r="G88" s="40"/>
      <c r="H88" s="23"/>
      <c r="I88" s="23"/>
      <c r="J88" s="23"/>
      <c r="K88" s="40"/>
      <c r="L88" s="23"/>
      <c r="M88" s="23"/>
      <c r="N88" s="23"/>
      <c r="O88" s="45"/>
    </row>
    <row r="89" spans="1:15" ht="11.25">
      <c r="A89" s="22"/>
      <c r="B89" s="20"/>
      <c r="C89" s="46"/>
      <c r="D89" s="23"/>
      <c r="E89" s="23"/>
      <c r="F89" s="23"/>
      <c r="G89" s="40"/>
      <c r="H89" s="23"/>
      <c r="I89" s="23"/>
      <c r="J89" s="23"/>
      <c r="K89" s="40"/>
      <c r="L89" s="23"/>
      <c r="M89" s="23"/>
      <c r="N89" s="23"/>
      <c r="O89" s="45"/>
    </row>
    <row r="90" spans="1:15" ht="11.25">
      <c r="A90" s="22">
        <v>15</v>
      </c>
      <c r="B90" s="210" t="s">
        <v>112</v>
      </c>
      <c r="C90" s="47" t="s">
        <v>78</v>
      </c>
      <c r="D90" s="37">
        <f aca="true" t="shared" si="25" ref="D90:D98">H90+L90</f>
        <v>14570</v>
      </c>
      <c r="E90" s="37">
        <f aca="true" t="shared" si="26" ref="E90:E98">I90+M90</f>
        <v>15363</v>
      </c>
      <c r="F90" s="37">
        <f aca="true" t="shared" si="27" ref="F90:F98">J90+N90</f>
        <v>15363</v>
      </c>
      <c r="G90" s="41">
        <f>F90/E90</f>
        <v>1</v>
      </c>
      <c r="H90" s="37">
        <f>H91+H92+H93+H94+H95+H96+H97</f>
        <v>14570</v>
      </c>
      <c r="I90" s="37">
        <f>I91+I92+I93+I94+I95+I96+I97</f>
        <v>15363</v>
      </c>
      <c r="J90" s="37">
        <f>J91+J92+J93+J94+J95+J96+J97</f>
        <v>15363</v>
      </c>
      <c r="K90" s="41">
        <f>J90/I90</f>
        <v>1</v>
      </c>
      <c r="L90" s="37">
        <f>L91+L92+L93+L94+L95+L96+L97</f>
        <v>0</v>
      </c>
      <c r="M90" s="23"/>
      <c r="N90" s="23"/>
      <c r="O90" s="45"/>
    </row>
    <row r="91" spans="1:15" ht="11.25">
      <c r="A91" s="22"/>
      <c r="B91" s="210"/>
      <c r="C91" s="46" t="s">
        <v>79</v>
      </c>
      <c r="D91" s="23">
        <f t="shared" si="25"/>
        <v>5714</v>
      </c>
      <c r="E91" s="23">
        <f t="shared" si="26"/>
        <v>5743</v>
      </c>
      <c r="F91" s="23">
        <f t="shared" si="27"/>
        <v>5743</v>
      </c>
      <c r="G91" s="40">
        <f aca="true" t="shared" si="28" ref="G91:G98">F91/E91</f>
        <v>1</v>
      </c>
      <c r="H91" s="23">
        <v>5714</v>
      </c>
      <c r="I91" s="23">
        <v>5743</v>
      </c>
      <c r="J91" s="23">
        <f>756+2758+2229</f>
        <v>5743</v>
      </c>
      <c r="K91" s="40">
        <f aca="true" t="shared" si="29" ref="K91:K98">J91/I91</f>
        <v>1</v>
      </c>
      <c r="L91" s="23"/>
      <c r="M91" s="23"/>
      <c r="N91" s="23"/>
      <c r="O91" s="45"/>
    </row>
    <row r="92" spans="1:15" ht="11.25">
      <c r="A92" s="22"/>
      <c r="B92" s="210"/>
      <c r="C92" s="46" t="s">
        <v>80</v>
      </c>
      <c r="D92" s="23">
        <f t="shared" si="25"/>
        <v>1856</v>
      </c>
      <c r="E92" s="23">
        <f t="shared" si="26"/>
        <v>1849</v>
      </c>
      <c r="F92" s="23">
        <f t="shared" si="27"/>
        <v>1849</v>
      </c>
      <c r="G92" s="40">
        <f t="shared" si="28"/>
        <v>1</v>
      </c>
      <c r="H92" s="23">
        <v>1856</v>
      </c>
      <c r="I92" s="23">
        <v>1849</v>
      </c>
      <c r="J92" s="23">
        <f>243+889+717</f>
        <v>1849</v>
      </c>
      <c r="K92" s="40">
        <f t="shared" si="29"/>
        <v>1</v>
      </c>
      <c r="L92" s="23"/>
      <c r="M92" s="23"/>
      <c r="N92" s="23"/>
      <c r="O92" s="45"/>
    </row>
    <row r="93" spans="1:15" ht="11.25">
      <c r="A93" s="22"/>
      <c r="B93" s="210"/>
      <c r="C93" s="46" t="s">
        <v>81</v>
      </c>
      <c r="D93" s="23">
        <f t="shared" si="25"/>
        <v>7000</v>
      </c>
      <c r="E93" s="23">
        <f t="shared" si="26"/>
        <v>7771</v>
      </c>
      <c r="F93" s="23">
        <f t="shared" si="27"/>
        <v>7771</v>
      </c>
      <c r="G93" s="40">
        <f t="shared" si="28"/>
        <v>1</v>
      </c>
      <c r="H93" s="23">
        <v>7000</v>
      </c>
      <c r="I93" s="23">
        <v>7771</v>
      </c>
      <c r="J93" s="23">
        <f>1023+3730+3018</f>
        <v>7771</v>
      </c>
      <c r="K93" s="40">
        <f t="shared" si="29"/>
        <v>1</v>
      </c>
      <c r="L93" s="23"/>
      <c r="M93" s="23"/>
      <c r="N93" s="23"/>
      <c r="O93" s="45"/>
    </row>
    <row r="94" spans="1:15" ht="11.25">
      <c r="A94" s="22"/>
      <c r="B94" s="210"/>
      <c r="C94" s="46" t="s">
        <v>62</v>
      </c>
      <c r="D94" s="23">
        <f t="shared" si="25"/>
        <v>0</v>
      </c>
      <c r="E94" s="23">
        <f t="shared" si="26"/>
        <v>0</v>
      </c>
      <c r="F94" s="23">
        <f t="shared" si="27"/>
        <v>0</v>
      </c>
      <c r="G94" s="40"/>
      <c r="H94" s="23"/>
      <c r="I94" s="23"/>
      <c r="J94" s="23"/>
      <c r="K94" s="40"/>
      <c r="L94" s="23"/>
      <c r="M94" s="23"/>
      <c r="N94" s="23"/>
      <c r="O94" s="45"/>
    </row>
    <row r="95" spans="1:15" ht="22.5">
      <c r="A95" s="22"/>
      <c r="B95" s="210"/>
      <c r="C95" s="46" t="s">
        <v>67</v>
      </c>
      <c r="D95" s="23">
        <f t="shared" si="25"/>
        <v>0</v>
      </c>
      <c r="E95" s="23">
        <f t="shared" si="26"/>
        <v>0</v>
      </c>
      <c r="F95" s="23">
        <f t="shared" si="27"/>
        <v>0</v>
      </c>
      <c r="G95" s="40"/>
      <c r="H95" s="23"/>
      <c r="I95" s="23"/>
      <c r="J95" s="23"/>
      <c r="K95" s="40"/>
      <c r="L95" s="23"/>
      <c r="M95" s="23"/>
      <c r="N95" s="23"/>
      <c r="O95" s="45"/>
    </row>
    <row r="96" spans="1:15" ht="11.25">
      <c r="A96" s="22"/>
      <c r="B96" s="210"/>
      <c r="C96" s="46" t="s">
        <v>116</v>
      </c>
      <c r="D96" s="23">
        <f t="shared" si="25"/>
        <v>0</v>
      </c>
      <c r="E96" s="23">
        <f t="shared" si="26"/>
        <v>0</v>
      </c>
      <c r="F96" s="23">
        <f t="shared" si="27"/>
        <v>0</v>
      </c>
      <c r="G96" s="40"/>
      <c r="H96" s="23"/>
      <c r="I96" s="23"/>
      <c r="J96" s="23"/>
      <c r="K96" s="40"/>
      <c r="L96" s="23"/>
      <c r="M96" s="23"/>
      <c r="N96" s="23"/>
      <c r="O96" s="45"/>
    </row>
    <row r="97" spans="1:15" ht="22.5">
      <c r="A97" s="22"/>
      <c r="B97" s="210"/>
      <c r="C97" s="46" t="s">
        <v>170</v>
      </c>
      <c r="D97" s="23">
        <f t="shared" si="25"/>
        <v>0</v>
      </c>
      <c r="E97" s="23">
        <f t="shared" si="26"/>
        <v>0</v>
      </c>
      <c r="F97" s="23">
        <f t="shared" si="27"/>
        <v>0</v>
      </c>
      <c r="G97" s="40"/>
      <c r="H97" s="23"/>
      <c r="I97" s="23"/>
      <c r="J97" s="23"/>
      <c r="K97" s="40"/>
      <c r="L97" s="23"/>
      <c r="M97" s="23"/>
      <c r="N97" s="23"/>
      <c r="O97" s="45"/>
    </row>
    <row r="98" spans="1:15" ht="11.25">
      <c r="A98" s="22"/>
      <c r="B98" s="210"/>
      <c r="C98" s="46" t="s">
        <v>82</v>
      </c>
      <c r="D98" s="23">
        <f t="shared" si="25"/>
        <v>0</v>
      </c>
      <c r="E98" s="23">
        <f t="shared" si="26"/>
        <v>5</v>
      </c>
      <c r="F98" s="23">
        <f t="shared" si="27"/>
        <v>5</v>
      </c>
      <c r="G98" s="40">
        <f t="shared" si="28"/>
        <v>1</v>
      </c>
      <c r="H98" s="23"/>
      <c r="I98" s="23">
        <v>5</v>
      </c>
      <c r="J98" s="23">
        <v>5</v>
      </c>
      <c r="K98" s="40">
        <f t="shared" si="29"/>
        <v>1</v>
      </c>
      <c r="L98" s="23"/>
      <c r="M98" s="23"/>
      <c r="N98" s="23"/>
      <c r="O98" s="45"/>
    </row>
    <row r="99" spans="1:15" ht="11.25">
      <c r="A99" s="22"/>
      <c r="B99" s="65"/>
      <c r="C99" s="46"/>
      <c r="D99" s="23"/>
      <c r="E99" s="23"/>
      <c r="F99" s="23"/>
      <c r="G99" s="40"/>
      <c r="H99" s="23"/>
      <c r="I99" s="23"/>
      <c r="J99" s="23"/>
      <c r="K99" s="40"/>
      <c r="L99" s="23"/>
      <c r="M99" s="23"/>
      <c r="N99" s="23"/>
      <c r="O99" s="45"/>
    </row>
    <row r="100" spans="1:15" ht="11.25">
      <c r="A100" s="27"/>
      <c r="B100" s="73"/>
      <c r="C100" s="59"/>
      <c r="D100" s="28"/>
      <c r="E100" s="28"/>
      <c r="F100" s="28"/>
      <c r="G100" s="61"/>
      <c r="H100" s="28"/>
      <c r="I100" s="28"/>
      <c r="J100" s="28"/>
      <c r="K100" s="61"/>
      <c r="L100" s="28"/>
      <c r="M100" s="28"/>
      <c r="N100" s="28"/>
      <c r="O100" s="55"/>
    </row>
    <row r="101" spans="1:11" ht="11.25">
      <c r="A101" s="11"/>
      <c r="B101" s="62"/>
      <c r="D101" s="12"/>
      <c r="E101" s="12"/>
      <c r="F101" s="12"/>
      <c r="G101" s="32"/>
      <c r="H101" s="12"/>
      <c r="I101" s="12"/>
      <c r="J101" s="12"/>
      <c r="K101" s="32"/>
    </row>
    <row r="102" spans="1:15" ht="11.25">
      <c r="A102" s="191" t="s">
        <v>40</v>
      </c>
      <c r="B102" s="177"/>
      <c r="C102" s="190" t="s">
        <v>43</v>
      </c>
      <c r="D102" s="191" t="s">
        <v>153</v>
      </c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70"/>
    </row>
    <row r="103" spans="1:15" ht="11.25">
      <c r="A103" s="193"/>
      <c r="B103" s="178"/>
      <c r="C103" s="179"/>
      <c r="D103" s="174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6"/>
    </row>
    <row r="104" spans="1:15" ht="11.25">
      <c r="A104" s="201" t="s">
        <v>29</v>
      </c>
      <c r="B104" s="203" t="s">
        <v>41</v>
      </c>
      <c r="C104" s="179"/>
      <c r="D104" s="191" t="s">
        <v>119</v>
      </c>
      <c r="E104" s="169"/>
      <c r="F104" s="169"/>
      <c r="G104" s="170"/>
      <c r="H104" s="191" t="s">
        <v>154</v>
      </c>
      <c r="I104" s="169"/>
      <c r="J104" s="169"/>
      <c r="K104" s="170"/>
      <c r="L104" s="220" t="s">
        <v>27</v>
      </c>
      <c r="M104" s="169"/>
      <c r="N104" s="169"/>
      <c r="O104" s="170"/>
    </row>
    <row r="105" spans="1:15" ht="11.25">
      <c r="A105" s="201"/>
      <c r="B105" s="203"/>
      <c r="C105" s="179"/>
      <c r="D105" s="174"/>
      <c r="E105" s="175"/>
      <c r="F105" s="175"/>
      <c r="G105" s="176"/>
      <c r="H105" s="174"/>
      <c r="I105" s="175"/>
      <c r="J105" s="175"/>
      <c r="K105" s="176"/>
      <c r="L105" s="175"/>
      <c r="M105" s="175"/>
      <c r="N105" s="175"/>
      <c r="O105" s="176"/>
    </row>
    <row r="106" spans="1:15" ht="11.25" customHeight="1">
      <c r="A106" s="201"/>
      <c r="B106" s="203"/>
      <c r="C106" s="179"/>
      <c r="D106" s="188" t="s">
        <v>120</v>
      </c>
      <c r="E106" s="177" t="s">
        <v>130</v>
      </c>
      <c r="F106" s="179" t="s">
        <v>190</v>
      </c>
      <c r="G106" s="216" t="s">
        <v>122</v>
      </c>
      <c r="H106" s="188" t="s">
        <v>120</v>
      </c>
      <c r="I106" s="177" t="s">
        <v>130</v>
      </c>
      <c r="J106" s="179" t="s">
        <v>190</v>
      </c>
      <c r="K106" s="216" t="s">
        <v>122</v>
      </c>
      <c r="L106" s="188" t="s">
        <v>120</v>
      </c>
      <c r="M106" s="177" t="s">
        <v>130</v>
      </c>
      <c r="N106" s="179" t="s">
        <v>190</v>
      </c>
      <c r="O106" s="181" t="s">
        <v>122</v>
      </c>
    </row>
    <row r="107" spans="1:15" ht="11.25" customHeight="1">
      <c r="A107" s="201"/>
      <c r="B107" s="203"/>
      <c r="C107" s="179"/>
      <c r="D107" s="189"/>
      <c r="E107" s="176"/>
      <c r="F107" s="179"/>
      <c r="G107" s="217"/>
      <c r="H107" s="189"/>
      <c r="I107" s="176"/>
      <c r="J107" s="179"/>
      <c r="K107" s="217"/>
      <c r="L107" s="189"/>
      <c r="M107" s="176"/>
      <c r="N107" s="179"/>
      <c r="O107" s="214"/>
    </row>
    <row r="108" spans="1:15" ht="11.25" customHeight="1">
      <c r="A108" s="218"/>
      <c r="B108" s="219"/>
      <c r="C108" s="217"/>
      <c r="D108" s="184" t="s">
        <v>1</v>
      </c>
      <c r="E108" s="173"/>
      <c r="F108" s="179"/>
      <c r="G108" s="217"/>
      <c r="H108" s="184" t="s">
        <v>1</v>
      </c>
      <c r="I108" s="173"/>
      <c r="J108" s="179"/>
      <c r="K108" s="217"/>
      <c r="L108" s="184" t="s">
        <v>1</v>
      </c>
      <c r="M108" s="173"/>
      <c r="N108" s="179"/>
      <c r="O108" s="214"/>
    </row>
    <row r="109" spans="1:15" ht="12" customHeight="1" thickBot="1">
      <c r="A109" s="202"/>
      <c r="B109" s="204"/>
      <c r="C109" s="163"/>
      <c r="D109" s="197"/>
      <c r="E109" s="198"/>
      <c r="F109" s="180"/>
      <c r="G109" s="163"/>
      <c r="H109" s="197"/>
      <c r="I109" s="198"/>
      <c r="J109" s="180"/>
      <c r="K109" s="163"/>
      <c r="L109" s="197"/>
      <c r="M109" s="198"/>
      <c r="N109" s="180"/>
      <c r="O109" s="215"/>
    </row>
    <row r="110" spans="1:15" ht="12" thickTop="1">
      <c r="A110" s="72"/>
      <c r="B110" s="91"/>
      <c r="C110" s="33"/>
      <c r="D110" s="67"/>
      <c r="E110" s="67"/>
      <c r="F110" s="67"/>
      <c r="G110" s="68"/>
      <c r="H110" s="67"/>
      <c r="I110" s="67"/>
      <c r="J110" s="67"/>
      <c r="K110" s="68"/>
      <c r="L110" s="67"/>
      <c r="M110" s="67"/>
      <c r="N110" s="67"/>
      <c r="O110" s="45"/>
    </row>
    <row r="111" spans="1:15" ht="11.25">
      <c r="A111" s="22">
        <v>16</v>
      </c>
      <c r="B111" s="221" t="s">
        <v>113</v>
      </c>
      <c r="C111" s="35" t="s">
        <v>78</v>
      </c>
      <c r="D111" s="51">
        <f aca="true" t="shared" si="30" ref="D111:D120">H111+L111</f>
        <v>22305</v>
      </c>
      <c r="E111" s="51">
        <f aca="true" t="shared" si="31" ref="E111:E120">I111+M111</f>
        <v>32831</v>
      </c>
      <c r="F111" s="51">
        <f aca="true" t="shared" si="32" ref="F111:F120">J111+N111</f>
        <v>32832</v>
      </c>
      <c r="G111" s="58">
        <f>F111/E111</f>
        <v>1.000030459017392</v>
      </c>
      <c r="H111" s="51">
        <f>H112+H113+H114+H115+H116+H117+H118+H119</f>
        <v>22305</v>
      </c>
      <c r="I111" s="51">
        <f>I112+I113+I114+I115+I116+I117+I118+I119</f>
        <v>24331</v>
      </c>
      <c r="J111" s="51">
        <f>J112+J113+J114+J115+J116+J117+J118+J119</f>
        <v>24331</v>
      </c>
      <c r="K111" s="58">
        <f>J111/I111</f>
        <v>1</v>
      </c>
      <c r="L111" s="51">
        <f>L112+L113+L114+L115+L116+L117+L118+L119</f>
        <v>0</v>
      </c>
      <c r="M111" s="51">
        <f>M112+M113+M114+M115+M116+M117+M118+M119</f>
        <v>8500</v>
      </c>
      <c r="N111" s="51">
        <f>N112+N113+N114+N115+N116+N117+N118+N119</f>
        <v>8501</v>
      </c>
      <c r="O111" s="58">
        <f>N111/M111</f>
        <v>1.0001176470588236</v>
      </c>
    </row>
    <row r="112" spans="1:15" ht="11.25">
      <c r="A112" s="22"/>
      <c r="B112" s="221"/>
      <c r="C112" s="34" t="s">
        <v>79</v>
      </c>
      <c r="D112" s="25">
        <f t="shared" si="30"/>
        <v>860</v>
      </c>
      <c r="E112" s="25">
        <f t="shared" si="31"/>
        <v>892</v>
      </c>
      <c r="F112" s="25">
        <f t="shared" si="32"/>
        <v>892</v>
      </c>
      <c r="G112" s="69">
        <f aca="true" t="shared" si="33" ref="G112:G120">F112/E112</f>
        <v>1</v>
      </c>
      <c r="H112" s="25">
        <v>860</v>
      </c>
      <c r="I112" s="25">
        <v>892</v>
      </c>
      <c r="J112" s="25">
        <v>892</v>
      </c>
      <c r="K112" s="69">
        <f aca="true" t="shared" si="34" ref="K112:K120">J112/I112</f>
        <v>1</v>
      </c>
      <c r="L112" s="25"/>
      <c r="M112" s="25"/>
      <c r="N112" s="25"/>
      <c r="O112" s="45"/>
    </row>
    <row r="113" spans="1:15" ht="11.25">
      <c r="A113" s="22"/>
      <c r="B113" s="221"/>
      <c r="C113" s="34" t="s">
        <v>80</v>
      </c>
      <c r="D113" s="25">
        <f t="shared" si="30"/>
        <v>267</v>
      </c>
      <c r="E113" s="25">
        <f t="shared" si="31"/>
        <v>283</v>
      </c>
      <c r="F113" s="25">
        <f t="shared" si="32"/>
        <v>283</v>
      </c>
      <c r="G113" s="69">
        <f t="shared" si="33"/>
        <v>1</v>
      </c>
      <c r="H113" s="25">
        <v>267</v>
      </c>
      <c r="I113" s="25">
        <v>283</v>
      </c>
      <c r="J113" s="25">
        <v>283</v>
      </c>
      <c r="K113" s="69">
        <f t="shared" si="34"/>
        <v>1</v>
      </c>
      <c r="L113" s="25"/>
      <c r="M113" s="25"/>
      <c r="N113" s="25"/>
      <c r="O113" s="45"/>
    </row>
    <row r="114" spans="1:15" ht="11.25">
      <c r="A114" s="22"/>
      <c r="B114" s="221"/>
      <c r="C114" s="34" t="s">
        <v>81</v>
      </c>
      <c r="D114" s="25">
        <f t="shared" si="30"/>
        <v>793</v>
      </c>
      <c r="E114" s="25">
        <f t="shared" si="31"/>
        <v>1801</v>
      </c>
      <c r="F114" s="25">
        <f t="shared" si="32"/>
        <v>1801</v>
      </c>
      <c r="G114" s="69">
        <f t="shared" si="33"/>
        <v>1</v>
      </c>
      <c r="H114" s="25">
        <v>793</v>
      </c>
      <c r="I114" s="25">
        <v>1801</v>
      </c>
      <c r="J114" s="25">
        <v>1801</v>
      </c>
      <c r="K114" s="69">
        <f t="shared" si="34"/>
        <v>1</v>
      </c>
      <c r="L114" s="25"/>
      <c r="M114" s="25"/>
      <c r="N114" s="25"/>
      <c r="O114" s="45"/>
    </row>
    <row r="115" spans="1:15" ht="11.25">
      <c r="A115" s="22"/>
      <c r="B115" s="221"/>
      <c r="C115" s="34" t="s">
        <v>62</v>
      </c>
      <c r="D115" s="25">
        <f t="shared" si="30"/>
        <v>0</v>
      </c>
      <c r="E115" s="25">
        <f t="shared" si="31"/>
        <v>6</v>
      </c>
      <c r="F115" s="25">
        <f t="shared" si="32"/>
        <v>6</v>
      </c>
      <c r="G115" s="69"/>
      <c r="H115" s="25"/>
      <c r="I115" s="25">
        <v>6</v>
      </c>
      <c r="J115" s="25">
        <v>6</v>
      </c>
      <c r="K115" s="69">
        <f t="shared" si="34"/>
        <v>1</v>
      </c>
      <c r="L115" s="25"/>
      <c r="M115" s="25"/>
      <c r="N115" s="25"/>
      <c r="O115" s="45"/>
    </row>
    <row r="116" spans="1:15" ht="22.5">
      <c r="A116" s="22"/>
      <c r="B116" s="221"/>
      <c r="C116" s="34" t="s">
        <v>67</v>
      </c>
      <c r="D116" s="25">
        <f t="shared" si="30"/>
        <v>0</v>
      </c>
      <c r="E116" s="25">
        <f t="shared" si="31"/>
        <v>93</v>
      </c>
      <c r="F116" s="25">
        <f t="shared" si="32"/>
        <v>93</v>
      </c>
      <c r="G116" s="69"/>
      <c r="H116" s="25"/>
      <c r="I116" s="25">
        <v>93</v>
      </c>
      <c r="J116" s="25">
        <f>45+48</f>
        <v>93</v>
      </c>
      <c r="K116" s="69"/>
      <c r="L116" s="25"/>
      <c r="M116" s="25"/>
      <c r="N116" s="25"/>
      <c r="O116" s="45"/>
    </row>
    <row r="117" spans="1:15" ht="33.75">
      <c r="A117" s="22"/>
      <c r="B117" s="221"/>
      <c r="C117" s="34" t="s">
        <v>63</v>
      </c>
      <c r="D117" s="25">
        <f t="shared" si="30"/>
        <v>20385</v>
      </c>
      <c r="E117" s="25">
        <f t="shared" si="31"/>
        <v>21256</v>
      </c>
      <c r="F117" s="25">
        <f t="shared" si="32"/>
        <v>21256</v>
      </c>
      <c r="G117" s="69">
        <f t="shared" si="33"/>
        <v>1</v>
      </c>
      <c r="H117" s="25">
        <v>20385</v>
      </c>
      <c r="I117" s="25">
        <v>21256</v>
      </c>
      <c r="J117" s="25">
        <v>21256</v>
      </c>
      <c r="K117" s="69">
        <f t="shared" si="34"/>
        <v>1</v>
      </c>
      <c r="L117" s="25"/>
      <c r="M117" s="25"/>
      <c r="N117" s="25"/>
      <c r="O117" s="45"/>
    </row>
    <row r="118" spans="1:15" ht="11.25">
      <c r="A118" s="22"/>
      <c r="B118" s="221"/>
      <c r="C118" s="34" t="s">
        <v>116</v>
      </c>
      <c r="D118" s="25">
        <f t="shared" si="30"/>
        <v>0</v>
      </c>
      <c r="E118" s="25">
        <f t="shared" si="31"/>
        <v>8500</v>
      </c>
      <c r="F118" s="25">
        <f t="shared" si="32"/>
        <v>8501</v>
      </c>
      <c r="G118" s="69">
        <f t="shared" si="33"/>
        <v>1.0001176470588236</v>
      </c>
      <c r="H118" s="25"/>
      <c r="I118" s="25"/>
      <c r="J118" s="25"/>
      <c r="K118" s="69"/>
      <c r="L118" s="25"/>
      <c r="M118" s="25">
        <v>8500</v>
      </c>
      <c r="N118" s="25">
        <v>8501</v>
      </c>
      <c r="O118" s="69">
        <f>N118/M118</f>
        <v>1.0001176470588236</v>
      </c>
    </row>
    <row r="119" spans="1:15" ht="22.5">
      <c r="A119" s="22"/>
      <c r="B119" s="221"/>
      <c r="C119" s="46" t="s">
        <v>170</v>
      </c>
      <c r="D119" s="25">
        <f t="shared" si="30"/>
        <v>0</v>
      </c>
      <c r="E119" s="25">
        <f t="shared" si="31"/>
        <v>0</v>
      </c>
      <c r="F119" s="25">
        <f t="shared" si="32"/>
        <v>0</v>
      </c>
      <c r="G119" s="69"/>
      <c r="H119" s="25"/>
      <c r="I119" s="25"/>
      <c r="J119" s="25"/>
      <c r="K119" s="69"/>
      <c r="L119" s="25"/>
      <c r="M119" s="25"/>
      <c r="N119" s="25"/>
      <c r="O119" s="45"/>
    </row>
    <row r="120" spans="1:15" ht="11.25">
      <c r="A120" s="22"/>
      <c r="B120" s="221"/>
      <c r="C120" s="34" t="s">
        <v>82</v>
      </c>
      <c r="D120" s="25">
        <f t="shared" si="30"/>
        <v>0</v>
      </c>
      <c r="E120" s="25">
        <f t="shared" si="31"/>
        <v>1</v>
      </c>
      <c r="F120" s="25">
        <f t="shared" si="32"/>
        <v>0</v>
      </c>
      <c r="G120" s="69">
        <f t="shared" si="33"/>
        <v>0</v>
      </c>
      <c r="H120" s="25"/>
      <c r="I120" s="25">
        <v>1</v>
      </c>
      <c r="J120" s="25"/>
      <c r="K120" s="69">
        <f t="shared" si="34"/>
        <v>0</v>
      </c>
      <c r="L120" s="25"/>
      <c r="M120" s="25"/>
      <c r="N120" s="25"/>
      <c r="O120" s="45"/>
    </row>
    <row r="121" spans="1:15" ht="11.25">
      <c r="A121" s="22"/>
      <c r="B121" s="88"/>
      <c r="C121" s="34"/>
      <c r="D121" s="25"/>
      <c r="E121" s="25"/>
      <c r="F121" s="25"/>
      <c r="G121" s="69"/>
      <c r="H121" s="25"/>
      <c r="I121" s="25"/>
      <c r="J121" s="25"/>
      <c r="K121" s="69"/>
      <c r="L121" s="25"/>
      <c r="M121" s="25"/>
      <c r="N121" s="25"/>
      <c r="O121" s="45"/>
    </row>
    <row r="122" spans="1:15" ht="11.25">
      <c r="A122" s="20"/>
      <c r="B122" s="21"/>
      <c r="C122" s="34"/>
      <c r="D122" s="25"/>
      <c r="E122" s="25"/>
      <c r="F122" s="25"/>
      <c r="G122" s="69"/>
      <c r="H122" s="21"/>
      <c r="I122" s="21"/>
      <c r="J122" s="21"/>
      <c r="K122" s="45"/>
      <c r="L122" s="25"/>
      <c r="M122" s="25"/>
      <c r="N122" s="25"/>
      <c r="O122" s="45"/>
    </row>
    <row r="123" spans="1:15" ht="11.25">
      <c r="A123" s="22">
        <v>20</v>
      </c>
      <c r="B123" s="221" t="s">
        <v>114</v>
      </c>
      <c r="C123" s="35" t="s">
        <v>78</v>
      </c>
      <c r="D123" s="51">
        <f aca="true" t="shared" si="35" ref="D123:F130">H123+L123</f>
        <v>20385</v>
      </c>
      <c r="E123" s="51">
        <f t="shared" si="35"/>
        <v>21377</v>
      </c>
      <c r="F123" s="51">
        <f t="shared" si="35"/>
        <v>21429</v>
      </c>
      <c r="G123" s="58">
        <f>F123/E123</f>
        <v>1.0024325209337137</v>
      </c>
      <c r="H123" s="90">
        <f>H124+H125+H126+H127+H128+H129+H130</f>
        <v>20385</v>
      </c>
      <c r="I123" s="90">
        <f>I124+I125+I126+I127+I128+I129+I130</f>
        <v>21377</v>
      </c>
      <c r="J123" s="90">
        <f>J124+J125+J126+J127+J128+J129+J130</f>
        <v>21429</v>
      </c>
      <c r="K123" s="50">
        <f>J123/I123</f>
        <v>1.0024325209337137</v>
      </c>
      <c r="L123" s="51">
        <f>L124+L125+L126+L127+L128+L129+L130</f>
        <v>0</v>
      </c>
      <c r="M123" s="51">
        <f>M124+M125+M126+M127+M128+M129+M130</f>
        <v>0</v>
      </c>
      <c r="N123" s="51">
        <f>N124+N125+N126+N127+N128+N129+N130</f>
        <v>0</v>
      </c>
      <c r="O123" s="45"/>
    </row>
    <row r="124" spans="1:15" ht="11.25">
      <c r="A124" s="22"/>
      <c r="B124" s="221"/>
      <c r="C124" s="34" t="s">
        <v>79</v>
      </c>
      <c r="D124" s="25">
        <f t="shared" si="35"/>
        <v>14830</v>
      </c>
      <c r="E124" s="25">
        <f t="shared" si="35"/>
        <v>16006</v>
      </c>
      <c r="F124" s="25">
        <f t="shared" si="35"/>
        <v>16006</v>
      </c>
      <c r="G124" s="69">
        <f aca="true" t="shared" si="36" ref="G124:G131">F124/E124</f>
        <v>1</v>
      </c>
      <c r="H124" s="24">
        <v>14830</v>
      </c>
      <c r="I124" s="24">
        <v>16006</v>
      </c>
      <c r="J124" s="24">
        <v>16006</v>
      </c>
      <c r="K124" s="45">
        <f aca="true" t="shared" si="37" ref="K124:K131">J124/I124</f>
        <v>1</v>
      </c>
      <c r="L124" s="25"/>
      <c r="M124" s="25"/>
      <c r="N124" s="25"/>
      <c r="O124" s="45"/>
    </row>
    <row r="125" spans="1:15" ht="11.25">
      <c r="A125" s="22"/>
      <c r="B125" s="221"/>
      <c r="C125" s="34" t="s">
        <v>80</v>
      </c>
      <c r="D125" s="25">
        <f t="shared" si="35"/>
        <v>3833</v>
      </c>
      <c r="E125" s="25">
        <f t="shared" si="35"/>
        <v>4492</v>
      </c>
      <c r="F125" s="25">
        <f t="shared" si="35"/>
        <v>4492</v>
      </c>
      <c r="G125" s="69">
        <f t="shared" si="36"/>
        <v>1</v>
      </c>
      <c r="H125" s="24">
        <v>3833</v>
      </c>
      <c r="I125" s="24">
        <v>4492</v>
      </c>
      <c r="J125" s="24">
        <v>4492</v>
      </c>
      <c r="K125" s="45">
        <f t="shared" si="37"/>
        <v>1</v>
      </c>
      <c r="L125" s="25"/>
      <c r="M125" s="25"/>
      <c r="N125" s="25"/>
      <c r="O125" s="45"/>
    </row>
    <row r="126" spans="1:15" ht="11.25">
      <c r="A126" s="22"/>
      <c r="B126" s="221"/>
      <c r="C126" s="34" t="s">
        <v>81</v>
      </c>
      <c r="D126" s="25">
        <f t="shared" si="35"/>
        <v>1702</v>
      </c>
      <c r="E126" s="25">
        <f t="shared" si="35"/>
        <v>866</v>
      </c>
      <c r="F126" s="25">
        <f t="shared" si="35"/>
        <v>866</v>
      </c>
      <c r="G126" s="69">
        <f t="shared" si="36"/>
        <v>1</v>
      </c>
      <c r="H126" s="24">
        <v>1702</v>
      </c>
      <c r="I126" s="24">
        <v>866</v>
      </c>
      <c r="J126" s="24">
        <v>866</v>
      </c>
      <c r="K126" s="45">
        <f t="shared" si="37"/>
        <v>1</v>
      </c>
      <c r="L126" s="89"/>
      <c r="M126" s="25"/>
      <c r="N126" s="25"/>
      <c r="O126" s="45"/>
    </row>
    <row r="127" spans="1:15" ht="11.25">
      <c r="A127" s="22"/>
      <c r="B127" s="221"/>
      <c r="C127" s="34" t="s">
        <v>62</v>
      </c>
      <c r="D127" s="25">
        <f t="shared" si="35"/>
        <v>20</v>
      </c>
      <c r="E127" s="25">
        <f t="shared" si="35"/>
        <v>13</v>
      </c>
      <c r="F127" s="25">
        <f t="shared" si="35"/>
        <v>13</v>
      </c>
      <c r="G127" s="69">
        <f t="shared" si="36"/>
        <v>1</v>
      </c>
      <c r="H127" s="25">
        <v>20</v>
      </c>
      <c r="I127" s="25">
        <v>13</v>
      </c>
      <c r="J127" s="25">
        <v>13</v>
      </c>
      <c r="K127" s="45">
        <f t="shared" si="37"/>
        <v>1</v>
      </c>
      <c r="L127" s="25"/>
      <c r="M127" s="25"/>
      <c r="N127" s="25"/>
      <c r="O127" s="45"/>
    </row>
    <row r="128" spans="1:15" ht="22.5">
      <c r="A128" s="22"/>
      <c r="B128" s="221"/>
      <c r="C128" s="34" t="s">
        <v>67</v>
      </c>
      <c r="D128" s="25">
        <f t="shared" si="35"/>
        <v>0</v>
      </c>
      <c r="E128" s="25">
        <f t="shared" si="35"/>
        <v>0</v>
      </c>
      <c r="F128" s="25">
        <f t="shared" si="35"/>
        <v>0</v>
      </c>
      <c r="G128" s="69"/>
      <c r="H128" s="21"/>
      <c r="I128" s="21"/>
      <c r="J128" s="25"/>
      <c r="K128" s="45"/>
      <c r="L128" s="25"/>
      <c r="M128" s="25"/>
      <c r="N128" s="25"/>
      <c r="O128" s="45"/>
    </row>
    <row r="129" spans="1:15" ht="11.25">
      <c r="A129" s="22"/>
      <c r="B129" s="221"/>
      <c r="C129" s="34" t="s">
        <v>116</v>
      </c>
      <c r="D129" s="25">
        <f t="shared" si="35"/>
        <v>0</v>
      </c>
      <c r="E129" s="25">
        <f t="shared" si="35"/>
        <v>0</v>
      </c>
      <c r="F129" s="25">
        <f t="shared" si="35"/>
        <v>0</v>
      </c>
      <c r="G129" s="69"/>
      <c r="H129" s="21"/>
      <c r="I129" s="21"/>
      <c r="J129" s="21"/>
      <c r="K129" s="45"/>
      <c r="L129" s="25"/>
      <c r="M129" s="25"/>
      <c r="N129" s="25"/>
      <c r="O129" s="45"/>
    </row>
    <row r="130" spans="1:15" ht="22.5">
      <c r="A130" s="22"/>
      <c r="B130" s="221"/>
      <c r="C130" s="46" t="s">
        <v>170</v>
      </c>
      <c r="D130" s="25">
        <f>H130+L130</f>
        <v>0</v>
      </c>
      <c r="E130" s="25">
        <f>I130+M130</f>
        <v>0</v>
      </c>
      <c r="F130" s="25">
        <f t="shared" si="35"/>
        <v>52</v>
      </c>
      <c r="G130" s="69"/>
      <c r="H130" s="21"/>
      <c r="I130" s="21"/>
      <c r="J130" s="25">
        <v>52</v>
      </c>
      <c r="K130" s="45"/>
      <c r="L130" s="25"/>
      <c r="M130" s="25"/>
      <c r="N130" s="25"/>
      <c r="O130" s="45"/>
    </row>
    <row r="131" spans="1:15" ht="11.25">
      <c r="A131" s="22"/>
      <c r="B131" s="221"/>
      <c r="C131" s="34" t="s">
        <v>82</v>
      </c>
      <c r="D131" s="25">
        <f>H131+L131</f>
        <v>0</v>
      </c>
      <c r="E131" s="25">
        <f>I131+M131</f>
        <v>7</v>
      </c>
      <c r="F131" s="25">
        <f>J131+N131</f>
        <v>7</v>
      </c>
      <c r="G131" s="69">
        <f t="shared" si="36"/>
        <v>1</v>
      </c>
      <c r="H131" s="25"/>
      <c r="I131" s="25">
        <v>7</v>
      </c>
      <c r="J131" s="25">
        <v>7</v>
      </c>
      <c r="K131" s="45">
        <f t="shared" si="37"/>
        <v>1</v>
      </c>
      <c r="L131" s="25"/>
      <c r="M131" s="25"/>
      <c r="N131" s="25"/>
      <c r="O131" s="45"/>
    </row>
    <row r="132" spans="1:15" ht="11.25">
      <c r="A132" s="27"/>
      <c r="B132" s="95"/>
      <c r="C132" s="75"/>
      <c r="D132" s="76"/>
      <c r="E132" s="76"/>
      <c r="F132" s="76"/>
      <c r="G132" s="77"/>
      <c r="H132" s="29"/>
      <c r="I132" s="29"/>
      <c r="J132" s="29"/>
      <c r="K132" s="55"/>
      <c r="L132" s="76"/>
      <c r="M132" s="76"/>
      <c r="N132" s="76"/>
      <c r="O132" s="55"/>
    </row>
    <row r="133" spans="1:7" ht="11.25">
      <c r="A133" s="11"/>
      <c r="B133" s="62"/>
      <c r="D133" s="12"/>
      <c r="E133" s="12"/>
      <c r="F133" s="12"/>
      <c r="G133" s="32"/>
    </row>
    <row r="134" spans="1:15" ht="11.25">
      <c r="A134" s="191" t="s">
        <v>40</v>
      </c>
      <c r="B134" s="177"/>
      <c r="C134" s="190" t="s">
        <v>43</v>
      </c>
      <c r="D134" s="191" t="s">
        <v>153</v>
      </c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70"/>
    </row>
    <row r="135" spans="1:15" ht="11.25">
      <c r="A135" s="193"/>
      <c r="B135" s="178"/>
      <c r="C135" s="179"/>
      <c r="D135" s="174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6"/>
    </row>
    <row r="136" spans="1:15" ht="11.25">
      <c r="A136" s="201" t="s">
        <v>29</v>
      </c>
      <c r="B136" s="203" t="s">
        <v>41</v>
      </c>
      <c r="C136" s="179"/>
      <c r="D136" s="191" t="s">
        <v>119</v>
      </c>
      <c r="E136" s="169"/>
      <c r="F136" s="169"/>
      <c r="G136" s="170"/>
      <c r="H136" s="191" t="s">
        <v>154</v>
      </c>
      <c r="I136" s="169"/>
      <c r="J136" s="169"/>
      <c r="K136" s="170"/>
      <c r="L136" s="220" t="s">
        <v>27</v>
      </c>
      <c r="M136" s="169"/>
      <c r="N136" s="169"/>
      <c r="O136" s="170"/>
    </row>
    <row r="137" spans="1:15" ht="11.25">
      <c r="A137" s="201"/>
      <c r="B137" s="203"/>
      <c r="C137" s="179"/>
      <c r="D137" s="174"/>
      <c r="E137" s="175"/>
      <c r="F137" s="175"/>
      <c r="G137" s="176"/>
      <c r="H137" s="174"/>
      <c r="I137" s="175"/>
      <c r="J137" s="175"/>
      <c r="K137" s="176"/>
      <c r="L137" s="175"/>
      <c r="M137" s="175"/>
      <c r="N137" s="175"/>
      <c r="O137" s="176"/>
    </row>
    <row r="138" spans="1:15" ht="11.25" customHeight="1">
      <c r="A138" s="201"/>
      <c r="B138" s="203"/>
      <c r="C138" s="179"/>
      <c r="D138" s="188" t="s">
        <v>120</v>
      </c>
      <c r="E138" s="177" t="s">
        <v>130</v>
      </c>
      <c r="F138" s="179" t="s">
        <v>190</v>
      </c>
      <c r="G138" s="216" t="s">
        <v>122</v>
      </c>
      <c r="H138" s="188" t="s">
        <v>120</v>
      </c>
      <c r="I138" s="177" t="s">
        <v>130</v>
      </c>
      <c r="J138" s="179" t="s">
        <v>190</v>
      </c>
      <c r="K138" s="216" t="s">
        <v>122</v>
      </c>
      <c r="L138" s="188" t="s">
        <v>120</v>
      </c>
      <c r="M138" s="177" t="s">
        <v>130</v>
      </c>
      <c r="N138" s="179" t="s">
        <v>190</v>
      </c>
      <c r="O138" s="181" t="s">
        <v>122</v>
      </c>
    </row>
    <row r="139" spans="1:15" ht="11.25" customHeight="1">
      <c r="A139" s="201"/>
      <c r="B139" s="203"/>
      <c r="C139" s="179"/>
      <c r="D139" s="189"/>
      <c r="E139" s="176"/>
      <c r="F139" s="179"/>
      <c r="G139" s="217"/>
      <c r="H139" s="189"/>
      <c r="I139" s="176"/>
      <c r="J139" s="179"/>
      <c r="K139" s="217"/>
      <c r="L139" s="189"/>
      <c r="M139" s="176"/>
      <c r="N139" s="179"/>
      <c r="O139" s="214"/>
    </row>
    <row r="140" spans="1:15" ht="11.25" customHeight="1">
      <c r="A140" s="218"/>
      <c r="B140" s="219"/>
      <c r="C140" s="217"/>
      <c r="D140" s="184" t="s">
        <v>1</v>
      </c>
      <c r="E140" s="173"/>
      <c r="F140" s="179"/>
      <c r="G140" s="217"/>
      <c r="H140" s="184" t="s">
        <v>1</v>
      </c>
      <c r="I140" s="173"/>
      <c r="J140" s="179"/>
      <c r="K140" s="217"/>
      <c r="L140" s="184" t="s">
        <v>1</v>
      </c>
      <c r="M140" s="173"/>
      <c r="N140" s="179"/>
      <c r="O140" s="214"/>
    </row>
    <row r="141" spans="1:15" ht="12" customHeight="1" thickBot="1">
      <c r="A141" s="202"/>
      <c r="B141" s="204"/>
      <c r="C141" s="163"/>
      <c r="D141" s="197"/>
      <c r="E141" s="198"/>
      <c r="F141" s="180"/>
      <c r="G141" s="163"/>
      <c r="H141" s="197"/>
      <c r="I141" s="198"/>
      <c r="J141" s="180"/>
      <c r="K141" s="163"/>
      <c r="L141" s="197"/>
      <c r="M141" s="198"/>
      <c r="N141" s="180"/>
      <c r="O141" s="215"/>
    </row>
    <row r="142" spans="1:15" ht="12" thickTop="1">
      <c r="A142" s="72"/>
      <c r="B142" s="71"/>
      <c r="C142" s="44"/>
      <c r="D142" s="43"/>
      <c r="E142" s="43"/>
      <c r="F142" s="43"/>
      <c r="G142" s="70"/>
      <c r="H142" s="36"/>
      <c r="I142" s="36"/>
      <c r="J142" s="36"/>
      <c r="K142" s="39"/>
      <c r="L142" s="43"/>
      <c r="M142" s="43"/>
      <c r="N142" s="43"/>
      <c r="O142" s="45"/>
    </row>
    <row r="143" spans="1:15" ht="11.25">
      <c r="A143" s="20"/>
      <c r="B143" s="20"/>
      <c r="C143" s="46"/>
      <c r="D143" s="20"/>
      <c r="E143" s="20"/>
      <c r="F143" s="20"/>
      <c r="G143" s="57"/>
      <c r="H143" s="20"/>
      <c r="I143" s="20"/>
      <c r="J143" s="20"/>
      <c r="K143" s="57"/>
      <c r="L143" s="23"/>
      <c r="M143" s="23"/>
      <c r="N143" s="23"/>
      <c r="O143" s="45"/>
    </row>
    <row r="144" spans="1:15" ht="11.25">
      <c r="A144" s="22"/>
      <c r="B144" s="210" t="s">
        <v>115</v>
      </c>
      <c r="C144" s="47" t="s">
        <v>78</v>
      </c>
      <c r="D144" s="92">
        <f aca="true" t="shared" si="38" ref="D144:F149">D11+D23+D44+D56+D78+D90+D111+D123</f>
        <v>204193</v>
      </c>
      <c r="E144" s="92">
        <f t="shared" si="38"/>
        <v>263629</v>
      </c>
      <c r="F144" s="92">
        <f t="shared" si="38"/>
        <v>253051</v>
      </c>
      <c r="G144" s="94">
        <f>F144/E144</f>
        <v>0.9598754310034177</v>
      </c>
      <c r="H144" s="92">
        <f aca="true" t="shared" si="39" ref="H144:J149">H11+H23+H44+H56+H78+H90+H111+H123</f>
        <v>199559</v>
      </c>
      <c r="I144" s="92">
        <f t="shared" si="39"/>
        <v>202783</v>
      </c>
      <c r="J144" s="92">
        <f t="shared" si="39"/>
        <v>192222</v>
      </c>
      <c r="K144" s="94">
        <f>J144/I144</f>
        <v>0.9479196974105324</v>
      </c>
      <c r="L144" s="37">
        <f aca="true" t="shared" si="40" ref="L144:N149">L11+L23+L44+L56+L78+L90+L111+L123</f>
        <v>4634</v>
      </c>
      <c r="M144" s="37">
        <f t="shared" si="40"/>
        <v>60846</v>
      </c>
      <c r="N144" s="37">
        <f t="shared" si="40"/>
        <v>60829</v>
      </c>
      <c r="O144" s="50">
        <f>N144/M144</f>
        <v>0.9997206061203695</v>
      </c>
    </row>
    <row r="145" spans="1:15" ht="11.25">
      <c r="A145" s="22"/>
      <c r="B145" s="210"/>
      <c r="C145" s="46" t="s">
        <v>79</v>
      </c>
      <c r="D145" s="93">
        <f t="shared" si="38"/>
        <v>100186</v>
      </c>
      <c r="E145" s="93">
        <f t="shared" si="38"/>
        <v>78341</v>
      </c>
      <c r="F145" s="93">
        <f t="shared" si="38"/>
        <v>78341</v>
      </c>
      <c r="G145" s="57">
        <f aca="true" t="shared" si="41" ref="G145:G155">F145/E145</f>
        <v>1</v>
      </c>
      <c r="H145" s="93">
        <f t="shared" si="39"/>
        <v>100186</v>
      </c>
      <c r="I145" s="93">
        <f t="shared" si="39"/>
        <v>78341</v>
      </c>
      <c r="J145" s="93">
        <f t="shared" si="39"/>
        <v>78341</v>
      </c>
      <c r="K145" s="57">
        <f aca="true" t="shared" si="42" ref="K145:K155">J145/I145</f>
        <v>1</v>
      </c>
      <c r="L145" s="23">
        <f t="shared" si="40"/>
        <v>0</v>
      </c>
      <c r="M145" s="23">
        <f t="shared" si="40"/>
        <v>0</v>
      </c>
      <c r="N145" s="23">
        <f t="shared" si="40"/>
        <v>0</v>
      </c>
      <c r="O145" s="45"/>
    </row>
    <row r="146" spans="1:15" ht="11.25">
      <c r="A146" s="22"/>
      <c r="B146" s="210"/>
      <c r="C146" s="46" t="s">
        <v>80</v>
      </c>
      <c r="D146" s="93">
        <f t="shared" si="38"/>
        <v>30100</v>
      </c>
      <c r="E146" s="93">
        <f t="shared" si="38"/>
        <v>23975</v>
      </c>
      <c r="F146" s="93">
        <f t="shared" si="38"/>
        <v>23975</v>
      </c>
      <c r="G146" s="57">
        <f t="shared" si="41"/>
        <v>1</v>
      </c>
      <c r="H146" s="93">
        <f t="shared" si="39"/>
        <v>30100</v>
      </c>
      <c r="I146" s="93">
        <f t="shared" si="39"/>
        <v>23975</v>
      </c>
      <c r="J146" s="93">
        <f t="shared" si="39"/>
        <v>23975</v>
      </c>
      <c r="K146" s="57">
        <f t="shared" si="42"/>
        <v>1</v>
      </c>
      <c r="L146" s="23">
        <f t="shared" si="40"/>
        <v>0</v>
      </c>
      <c r="M146" s="23">
        <f t="shared" si="40"/>
        <v>0</v>
      </c>
      <c r="N146" s="23">
        <f t="shared" si="40"/>
        <v>0</v>
      </c>
      <c r="O146" s="45"/>
    </row>
    <row r="147" spans="1:15" ht="11.25">
      <c r="A147" s="22"/>
      <c r="B147" s="210"/>
      <c r="C147" s="46" t="s">
        <v>81</v>
      </c>
      <c r="D147" s="93">
        <f t="shared" si="38"/>
        <v>28326</v>
      </c>
      <c r="E147" s="93">
        <f t="shared" si="38"/>
        <v>27835</v>
      </c>
      <c r="F147" s="93">
        <f t="shared" si="38"/>
        <v>27835</v>
      </c>
      <c r="G147" s="57">
        <f t="shared" si="41"/>
        <v>1</v>
      </c>
      <c r="H147" s="93">
        <f t="shared" si="39"/>
        <v>28326</v>
      </c>
      <c r="I147" s="93">
        <f t="shared" si="39"/>
        <v>27835</v>
      </c>
      <c r="J147" s="93">
        <f t="shared" si="39"/>
        <v>27835</v>
      </c>
      <c r="K147" s="57">
        <f t="shared" si="42"/>
        <v>1</v>
      </c>
      <c r="L147" s="23">
        <f t="shared" si="40"/>
        <v>0</v>
      </c>
      <c r="M147" s="23">
        <f t="shared" si="40"/>
        <v>0</v>
      </c>
      <c r="N147" s="23">
        <f t="shared" si="40"/>
        <v>0</v>
      </c>
      <c r="O147" s="45"/>
    </row>
    <row r="148" spans="1:15" ht="11.25">
      <c r="A148" s="22"/>
      <c r="B148" s="210"/>
      <c r="C148" s="46" t="s">
        <v>62</v>
      </c>
      <c r="D148" s="93">
        <f t="shared" si="38"/>
        <v>1846</v>
      </c>
      <c r="E148" s="93">
        <f t="shared" si="38"/>
        <v>2218</v>
      </c>
      <c r="F148" s="93">
        <f t="shared" si="38"/>
        <v>2218</v>
      </c>
      <c r="G148" s="57">
        <f t="shared" si="41"/>
        <v>1</v>
      </c>
      <c r="H148" s="93">
        <f t="shared" si="39"/>
        <v>1846</v>
      </c>
      <c r="I148" s="93">
        <f t="shared" si="39"/>
        <v>2218</v>
      </c>
      <c r="J148" s="93">
        <f t="shared" si="39"/>
        <v>2218</v>
      </c>
      <c r="K148" s="57">
        <f t="shared" si="42"/>
        <v>1</v>
      </c>
      <c r="L148" s="23">
        <f t="shared" si="40"/>
        <v>0</v>
      </c>
      <c r="M148" s="23">
        <f t="shared" si="40"/>
        <v>0</v>
      </c>
      <c r="N148" s="23">
        <f t="shared" si="40"/>
        <v>0</v>
      </c>
      <c r="O148" s="45"/>
    </row>
    <row r="149" spans="1:15" ht="22.5">
      <c r="A149" s="22"/>
      <c r="B149" s="210"/>
      <c r="C149" s="46" t="s">
        <v>67</v>
      </c>
      <c r="D149" s="93">
        <f t="shared" si="38"/>
        <v>19216</v>
      </c>
      <c r="E149" s="93">
        <f t="shared" si="38"/>
        <v>46155</v>
      </c>
      <c r="F149" s="93">
        <f t="shared" si="38"/>
        <v>46138</v>
      </c>
      <c r="G149" s="57">
        <f t="shared" si="41"/>
        <v>0.9996316758747698</v>
      </c>
      <c r="H149" s="93">
        <f t="shared" si="39"/>
        <v>18716</v>
      </c>
      <c r="I149" s="93">
        <f t="shared" si="39"/>
        <v>46138</v>
      </c>
      <c r="J149" s="93">
        <f t="shared" si="39"/>
        <v>46138</v>
      </c>
      <c r="K149" s="57">
        <f t="shared" si="42"/>
        <v>1</v>
      </c>
      <c r="L149" s="23">
        <f t="shared" si="40"/>
        <v>500</v>
      </c>
      <c r="M149" s="23">
        <f t="shared" si="40"/>
        <v>17</v>
      </c>
      <c r="N149" s="23">
        <f t="shared" si="40"/>
        <v>0</v>
      </c>
      <c r="O149" s="45">
        <f>N149/M149</f>
        <v>0</v>
      </c>
    </row>
    <row r="150" spans="1:15" ht="33.75">
      <c r="A150" s="22"/>
      <c r="B150" s="210"/>
      <c r="C150" s="46" t="s">
        <v>63</v>
      </c>
      <c r="D150" s="93">
        <f>D117</f>
        <v>20385</v>
      </c>
      <c r="E150" s="93">
        <f>E117</f>
        <v>21256</v>
      </c>
      <c r="F150" s="93">
        <f>F117</f>
        <v>21256</v>
      </c>
      <c r="G150" s="57">
        <f t="shared" si="41"/>
        <v>1</v>
      </c>
      <c r="H150" s="93">
        <f>H117</f>
        <v>20385</v>
      </c>
      <c r="I150" s="93">
        <f>I117</f>
        <v>21256</v>
      </c>
      <c r="J150" s="93">
        <f>J117</f>
        <v>21256</v>
      </c>
      <c r="K150" s="57">
        <f t="shared" si="42"/>
        <v>1</v>
      </c>
      <c r="L150" s="23">
        <f>L117</f>
        <v>0</v>
      </c>
      <c r="M150" s="23">
        <f>M117</f>
        <v>0</v>
      </c>
      <c r="N150" s="23">
        <f>N117</f>
        <v>0</v>
      </c>
      <c r="O150" s="45"/>
    </row>
    <row r="151" spans="1:15" ht="11.25">
      <c r="A151" s="22"/>
      <c r="B151" s="210"/>
      <c r="C151" s="46" t="s">
        <v>116</v>
      </c>
      <c r="D151" s="93">
        <f aca="true" t="shared" si="43" ref="D151:F153">D17+D29+D50+D62+D84+D96+D118+D129</f>
        <v>720</v>
      </c>
      <c r="E151" s="93">
        <f t="shared" si="43"/>
        <v>58496</v>
      </c>
      <c r="F151" s="93">
        <f t="shared" si="43"/>
        <v>58496</v>
      </c>
      <c r="G151" s="57">
        <f t="shared" si="41"/>
        <v>1</v>
      </c>
      <c r="H151" s="93">
        <f aca="true" t="shared" si="44" ref="H151:J153">H17+H29+H50+H62+H84+H96+H118+H129</f>
        <v>0</v>
      </c>
      <c r="I151" s="93">
        <f t="shared" si="44"/>
        <v>0</v>
      </c>
      <c r="J151" s="93">
        <f t="shared" si="44"/>
        <v>0</v>
      </c>
      <c r="K151" s="57"/>
      <c r="L151" s="23">
        <f aca="true" t="shared" si="45" ref="L151:N153">L17+L29+L50+L62+L84+L96+L118+L129</f>
        <v>720</v>
      </c>
      <c r="M151" s="23">
        <f t="shared" si="45"/>
        <v>58496</v>
      </c>
      <c r="N151" s="23">
        <f t="shared" si="45"/>
        <v>58496</v>
      </c>
      <c r="O151" s="45">
        <f>N151/M151</f>
        <v>1</v>
      </c>
    </row>
    <row r="152" spans="1:15" ht="22.5">
      <c r="A152" s="22"/>
      <c r="B152" s="210"/>
      <c r="C152" s="46" t="s">
        <v>170</v>
      </c>
      <c r="D152" s="93">
        <f t="shared" si="43"/>
        <v>3414</v>
      </c>
      <c r="E152" s="93">
        <f t="shared" si="43"/>
        <v>5353</v>
      </c>
      <c r="F152" s="93">
        <f t="shared" si="43"/>
        <v>-5208</v>
      </c>
      <c r="G152" s="57">
        <f t="shared" si="41"/>
        <v>-0.9729123855781805</v>
      </c>
      <c r="H152" s="93">
        <f t="shared" si="44"/>
        <v>0</v>
      </c>
      <c r="I152" s="93">
        <f t="shared" si="44"/>
        <v>3020</v>
      </c>
      <c r="J152" s="93">
        <f t="shared" si="44"/>
        <v>-7541</v>
      </c>
      <c r="K152" s="57"/>
      <c r="L152" s="23">
        <f t="shared" si="45"/>
        <v>3414</v>
      </c>
      <c r="M152" s="23">
        <f t="shared" si="45"/>
        <v>2333</v>
      </c>
      <c r="N152" s="23">
        <f t="shared" si="45"/>
        <v>2333</v>
      </c>
      <c r="O152" s="45">
        <f>N152/M152</f>
        <v>1</v>
      </c>
    </row>
    <row r="153" spans="1:15" ht="11.25">
      <c r="A153" s="22"/>
      <c r="B153" s="210"/>
      <c r="C153" s="46" t="s">
        <v>82</v>
      </c>
      <c r="D153" s="93">
        <f t="shared" si="43"/>
        <v>0</v>
      </c>
      <c r="E153" s="93">
        <f t="shared" si="43"/>
        <v>52</v>
      </c>
      <c r="F153" s="93">
        <f t="shared" si="43"/>
        <v>37</v>
      </c>
      <c r="G153" s="57">
        <f t="shared" si="41"/>
        <v>0.7115384615384616</v>
      </c>
      <c r="H153" s="93">
        <f t="shared" si="44"/>
        <v>0</v>
      </c>
      <c r="I153" s="93">
        <f t="shared" si="44"/>
        <v>52</v>
      </c>
      <c r="J153" s="93">
        <f t="shared" si="44"/>
        <v>37</v>
      </c>
      <c r="K153" s="57">
        <f t="shared" si="42"/>
        <v>0.7115384615384616</v>
      </c>
      <c r="L153" s="23">
        <f t="shared" si="45"/>
        <v>0</v>
      </c>
      <c r="M153" s="23">
        <f t="shared" si="45"/>
        <v>0</v>
      </c>
      <c r="N153" s="23">
        <f t="shared" si="45"/>
        <v>0</v>
      </c>
      <c r="O153" s="45"/>
    </row>
    <row r="154" spans="1:15" s="126" customFormat="1" ht="9.75">
      <c r="A154" s="128"/>
      <c r="B154" s="128"/>
      <c r="C154" s="123" t="s">
        <v>117</v>
      </c>
      <c r="D154" s="129">
        <f>D117</f>
        <v>20385</v>
      </c>
      <c r="E154" s="129">
        <v>22337</v>
      </c>
      <c r="F154" s="129">
        <f>F117</f>
        <v>21256</v>
      </c>
      <c r="G154" s="130">
        <f t="shared" si="41"/>
        <v>0.9516049603796392</v>
      </c>
      <c r="H154" s="129">
        <f>H117</f>
        <v>20385</v>
      </c>
      <c r="I154" s="129">
        <f>I117</f>
        <v>21256</v>
      </c>
      <c r="J154" s="129">
        <f>J117</f>
        <v>21256</v>
      </c>
      <c r="K154" s="130">
        <f t="shared" si="42"/>
        <v>1</v>
      </c>
      <c r="L154" s="124"/>
      <c r="M154" s="124"/>
      <c r="N154" s="124"/>
      <c r="O154" s="131"/>
    </row>
    <row r="155" spans="1:15" s="15" customFormat="1" ht="18.75" customHeight="1">
      <c r="A155" s="81"/>
      <c r="B155" s="81"/>
      <c r="C155" s="47" t="s">
        <v>83</v>
      </c>
      <c r="D155" s="92">
        <f>D144-D154</f>
        <v>183808</v>
      </c>
      <c r="E155" s="92">
        <f>E144-E154</f>
        <v>241292</v>
      </c>
      <c r="F155" s="92">
        <f>F144-F154</f>
        <v>231795</v>
      </c>
      <c r="G155" s="94">
        <f t="shared" si="41"/>
        <v>0.9606410490194454</v>
      </c>
      <c r="H155" s="92">
        <f>H144-H154</f>
        <v>179174</v>
      </c>
      <c r="I155" s="92">
        <f>I144-I154</f>
        <v>181527</v>
      </c>
      <c r="J155" s="92">
        <f>J144-J154</f>
        <v>170966</v>
      </c>
      <c r="K155" s="94">
        <f t="shared" si="42"/>
        <v>0.9418213268549582</v>
      </c>
      <c r="L155" s="37">
        <f>L144-L154</f>
        <v>4634</v>
      </c>
      <c r="M155" s="37">
        <f>M144-M154</f>
        <v>60846</v>
      </c>
      <c r="N155" s="37">
        <f>N144-N154</f>
        <v>60829</v>
      </c>
      <c r="O155" s="50">
        <f>N155/M155</f>
        <v>0.9997206061203695</v>
      </c>
    </row>
    <row r="156" spans="1:15" ht="11.25">
      <c r="A156" s="20"/>
      <c r="B156" s="20"/>
      <c r="C156" s="46"/>
      <c r="D156" s="20"/>
      <c r="E156" s="20"/>
      <c r="F156" s="20"/>
      <c r="G156" s="57"/>
      <c r="H156" s="20"/>
      <c r="I156" s="20"/>
      <c r="J156" s="20"/>
      <c r="K156" s="57"/>
      <c r="L156" s="23"/>
      <c r="M156" s="23"/>
      <c r="N156" s="23"/>
      <c r="O156" s="45"/>
    </row>
    <row r="157" spans="1:15" ht="11.25">
      <c r="A157" s="26"/>
      <c r="B157" s="26"/>
      <c r="C157" s="59"/>
      <c r="D157" s="26"/>
      <c r="E157" s="26"/>
      <c r="F157" s="26"/>
      <c r="G157" s="60"/>
      <c r="H157" s="26"/>
      <c r="I157" s="26"/>
      <c r="J157" s="26"/>
      <c r="K157" s="60"/>
      <c r="L157" s="28"/>
      <c r="M157" s="28"/>
      <c r="N157" s="28"/>
      <c r="O157" s="55"/>
    </row>
  </sheetData>
  <mergeCells count="124">
    <mergeCell ref="A1:B2"/>
    <mergeCell ref="A3:A8"/>
    <mergeCell ref="B3:B8"/>
    <mergeCell ref="C1:C8"/>
    <mergeCell ref="B23:B31"/>
    <mergeCell ref="B11:B19"/>
    <mergeCell ref="B44:B52"/>
    <mergeCell ref="B144:B153"/>
    <mergeCell ref="B56:B64"/>
    <mergeCell ref="B78:B86"/>
    <mergeCell ref="B90:B98"/>
    <mergeCell ref="B123:B131"/>
    <mergeCell ref="B111:B120"/>
    <mergeCell ref="A34:B35"/>
    <mergeCell ref="D1:O2"/>
    <mergeCell ref="D3:G4"/>
    <mergeCell ref="D5:D6"/>
    <mergeCell ref="E5:E6"/>
    <mergeCell ref="I5:I6"/>
    <mergeCell ref="J5:J8"/>
    <mergeCell ref="K5:K8"/>
    <mergeCell ref="L5:L6"/>
    <mergeCell ref="M5:M6"/>
    <mergeCell ref="N5:N8"/>
    <mergeCell ref="D7:E8"/>
    <mergeCell ref="F5:F8"/>
    <mergeCell ref="G5:G8"/>
    <mergeCell ref="H5:H6"/>
    <mergeCell ref="H7:I8"/>
    <mergeCell ref="O5:O8"/>
    <mergeCell ref="L7:M8"/>
    <mergeCell ref="L3:O4"/>
    <mergeCell ref="H3:K4"/>
    <mergeCell ref="C34:C41"/>
    <mergeCell ref="D34:O35"/>
    <mergeCell ref="A36:A41"/>
    <mergeCell ref="B36:B41"/>
    <mergeCell ref="D36:G37"/>
    <mergeCell ref="H36:K37"/>
    <mergeCell ref="L36:O37"/>
    <mergeCell ref="D38:D39"/>
    <mergeCell ref="E38:E39"/>
    <mergeCell ref="F38:F41"/>
    <mergeCell ref="N38:N41"/>
    <mergeCell ref="G38:G41"/>
    <mergeCell ref="H38:H39"/>
    <mergeCell ref="I38:I39"/>
    <mergeCell ref="J38:J41"/>
    <mergeCell ref="L70:O71"/>
    <mergeCell ref="D72:D73"/>
    <mergeCell ref="E72:E73"/>
    <mergeCell ref="O38:O41"/>
    <mergeCell ref="D40:E41"/>
    <mergeCell ref="H40:I41"/>
    <mergeCell ref="L40:M41"/>
    <mergeCell ref="K38:K41"/>
    <mergeCell ref="L38:L39"/>
    <mergeCell ref="M38:M39"/>
    <mergeCell ref="G72:G75"/>
    <mergeCell ref="H72:H73"/>
    <mergeCell ref="I72:I73"/>
    <mergeCell ref="A68:B69"/>
    <mergeCell ref="C68:C75"/>
    <mergeCell ref="D68:O69"/>
    <mergeCell ref="A70:A75"/>
    <mergeCell ref="B70:B75"/>
    <mergeCell ref="D70:G71"/>
    <mergeCell ref="H70:K71"/>
    <mergeCell ref="N72:N75"/>
    <mergeCell ref="O72:O75"/>
    <mergeCell ref="D74:E75"/>
    <mergeCell ref="H74:I75"/>
    <mergeCell ref="L74:M75"/>
    <mergeCell ref="J72:J75"/>
    <mergeCell ref="K72:K75"/>
    <mergeCell ref="L72:L73"/>
    <mergeCell ref="M72:M73"/>
    <mergeCell ref="F72:F75"/>
    <mergeCell ref="A102:B103"/>
    <mergeCell ref="C102:C109"/>
    <mergeCell ref="D102:O103"/>
    <mergeCell ref="A104:A109"/>
    <mergeCell ref="B104:B109"/>
    <mergeCell ref="D104:G105"/>
    <mergeCell ref="H104:K105"/>
    <mergeCell ref="L104:O105"/>
    <mergeCell ref="D106:D107"/>
    <mergeCell ref="E106:E107"/>
    <mergeCell ref="L106:L107"/>
    <mergeCell ref="M106:M107"/>
    <mergeCell ref="F106:F109"/>
    <mergeCell ref="G106:G109"/>
    <mergeCell ref="H106:H107"/>
    <mergeCell ref="I106:I107"/>
    <mergeCell ref="L136:O137"/>
    <mergeCell ref="D138:D139"/>
    <mergeCell ref="E138:E139"/>
    <mergeCell ref="N106:N109"/>
    <mergeCell ref="O106:O109"/>
    <mergeCell ref="D108:E109"/>
    <mergeCell ref="H108:I109"/>
    <mergeCell ref="L108:M109"/>
    <mergeCell ref="J106:J109"/>
    <mergeCell ref="K106:K109"/>
    <mergeCell ref="G138:G141"/>
    <mergeCell ref="H138:H139"/>
    <mergeCell ref="I138:I139"/>
    <mergeCell ref="A134:B135"/>
    <mergeCell ref="C134:C141"/>
    <mergeCell ref="D134:O135"/>
    <mergeCell ref="A136:A141"/>
    <mergeCell ref="B136:B141"/>
    <mergeCell ref="D136:G137"/>
    <mergeCell ref="H136:K137"/>
    <mergeCell ref="N138:N141"/>
    <mergeCell ref="O138:O141"/>
    <mergeCell ref="D140:E141"/>
    <mergeCell ref="H140:I141"/>
    <mergeCell ref="L140:M141"/>
    <mergeCell ref="J138:J141"/>
    <mergeCell ref="K138:K141"/>
    <mergeCell ref="L138:L139"/>
    <mergeCell ref="M138:M139"/>
    <mergeCell ref="F138:F141"/>
  </mergeCells>
  <printOptions horizontalCentered="1"/>
  <pageMargins left="0.35433070866141736" right="0.31496062992125984" top="1.3779527559055118" bottom="0.7086614173228347" header="0.5118110236220472" footer="0.31496062992125984"/>
  <pageSetup horizontalDpi="300" verticalDpi="300" orientation="landscape" paperSize="9" r:id="rId1"/>
  <headerFooter alignWithMargins="0">
    <oddHeader>&amp;C
&amp;"Arial,Félkövér dőlt"&amp;11Tiszagyulaháza község 2007.évi költségvetési kiadásainak
 teljesítése költségvetési címenként, és kiadási jogcímenként&amp;R&amp;"Arial,Dőlt"&amp;8 4.számú melléklet
adatok ezer forintban
</oddHeader>
    <oddFooter>&amp;C&amp;"Arial,Normál"&amp;8&amp;P. oldal</oddFooter>
  </headerFooter>
  <rowBreaks count="4" manualBreakCount="4">
    <brk id="33" max="255" man="1"/>
    <brk id="66" max="255" man="1"/>
    <brk id="100" max="255" man="1"/>
    <brk id="1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2" sqref="A12:G13"/>
    </sheetView>
  </sheetViews>
  <sheetFormatPr defaultColWidth="9.00390625" defaultRowHeight="12.75"/>
  <cols>
    <col min="1" max="1" width="4.75390625" style="112" customWidth="1"/>
    <col min="2" max="2" width="33.875" style="17" bestFit="1" customWidth="1"/>
    <col min="3" max="3" width="30.625" style="17" bestFit="1" customWidth="1"/>
    <col min="4" max="5" width="14.125" style="17" customWidth="1"/>
    <col min="6" max="6" width="14.125" style="30" customWidth="1"/>
    <col min="7" max="7" width="14.125" style="109" customWidth="1"/>
    <col min="8" max="16384" width="9.125" style="17" customWidth="1"/>
  </cols>
  <sheetData>
    <row r="1" spans="1:7" ht="12.75" customHeight="1">
      <c r="A1" s="191" t="s">
        <v>28</v>
      </c>
      <c r="B1" s="177"/>
      <c r="C1" s="223" t="s">
        <v>97</v>
      </c>
      <c r="D1" s="224"/>
      <c r="E1" s="224"/>
      <c r="F1" s="225"/>
      <c r="G1" s="226"/>
    </row>
    <row r="2" spans="1:7" ht="11.25">
      <c r="A2" s="193"/>
      <c r="B2" s="178"/>
      <c r="C2" s="227"/>
      <c r="D2" s="228"/>
      <c r="E2" s="228"/>
      <c r="F2" s="229"/>
      <c r="G2" s="230"/>
    </row>
    <row r="3" spans="1:7" ht="12.75" customHeight="1">
      <c r="A3" s="201" t="s">
        <v>84</v>
      </c>
      <c r="B3" s="213" t="s">
        <v>0</v>
      </c>
      <c r="C3" s="213" t="s">
        <v>96</v>
      </c>
      <c r="D3" s="213" t="s">
        <v>120</v>
      </c>
      <c r="E3" s="185" t="s">
        <v>130</v>
      </c>
      <c r="F3" s="179" t="s">
        <v>190</v>
      </c>
      <c r="G3" s="181" t="s">
        <v>122</v>
      </c>
    </row>
    <row r="4" spans="1:7" ht="11.25">
      <c r="A4" s="201"/>
      <c r="B4" s="213"/>
      <c r="C4" s="213"/>
      <c r="D4" s="189"/>
      <c r="E4" s="178"/>
      <c r="F4" s="179"/>
      <c r="G4" s="181"/>
    </row>
    <row r="5" spans="1:7" ht="11.25">
      <c r="A5" s="201"/>
      <c r="B5" s="213"/>
      <c r="C5" s="213"/>
      <c r="D5" s="232" t="s">
        <v>1</v>
      </c>
      <c r="E5" s="185"/>
      <c r="F5" s="179"/>
      <c r="G5" s="181"/>
    </row>
    <row r="6" spans="1:7" ht="12" thickBot="1">
      <c r="A6" s="234"/>
      <c r="B6" s="231"/>
      <c r="C6" s="231"/>
      <c r="D6" s="233"/>
      <c r="E6" s="187"/>
      <c r="F6" s="180"/>
      <c r="G6" s="222"/>
    </row>
    <row r="7" spans="1:7" ht="12" thickTop="1">
      <c r="A7" s="64"/>
      <c r="B7" s="18"/>
      <c r="C7" s="18"/>
      <c r="D7" s="100"/>
      <c r="E7" s="102"/>
      <c r="F7" s="23"/>
      <c r="G7" s="45"/>
    </row>
    <row r="8" spans="1:7" ht="11.25">
      <c r="A8" s="22">
        <v>12</v>
      </c>
      <c r="B8" s="86" t="s">
        <v>172</v>
      </c>
      <c r="C8" s="86" t="s">
        <v>186</v>
      </c>
      <c r="D8" s="98"/>
      <c r="E8" s="101">
        <v>48996</v>
      </c>
      <c r="F8" s="23">
        <v>48995</v>
      </c>
      <c r="G8" s="45">
        <f>F8/E8</f>
        <v>0.9999795901706262</v>
      </c>
    </row>
    <row r="9" spans="1:7" ht="11.25">
      <c r="A9" s="22"/>
      <c r="B9" s="86"/>
      <c r="C9" s="86"/>
      <c r="D9" s="98"/>
      <c r="E9" s="98"/>
      <c r="F9" s="23"/>
      <c r="G9" s="45"/>
    </row>
    <row r="10" spans="1:7" ht="11.25">
      <c r="A10" s="22">
        <v>16</v>
      </c>
      <c r="B10" s="86" t="s">
        <v>106</v>
      </c>
      <c r="C10" s="86" t="s">
        <v>179</v>
      </c>
      <c r="D10" s="98"/>
      <c r="E10" s="98">
        <v>8500</v>
      </c>
      <c r="F10" s="23">
        <v>8501</v>
      </c>
      <c r="G10" s="45">
        <f>F10/E10</f>
        <v>1.0001176470588236</v>
      </c>
    </row>
    <row r="11" spans="1:7" ht="11.25">
      <c r="A11" s="22"/>
      <c r="B11" s="46"/>
      <c r="C11" s="86"/>
      <c r="D11" s="98"/>
      <c r="E11" s="98"/>
      <c r="F11" s="23"/>
      <c r="G11" s="45"/>
    </row>
    <row r="12" spans="1:7" ht="11.25">
      <c r="A12" s="22" t="s">
        <v>33</v>
      </c>
      <c r="B12" s="20" t="s">
        <v>105</v>
      </c>
      <c r="C12" s="86" t="s">
        <v>194</v>
      </c>
      <c r="D12" s="98"/>
      <c r="E12" s="98"/>
      <c r="F12" s="23">
        <v>1000</v>
      </c>
      <c r="G12" s="45"/>
    </row>
    <row r="13" spans="1:7" ht="11.25">
      <c r="A13" s="22"/>
      <c r="B13" s="86"/>
      <c r="C13" s="86"/>
      <c r="D13" s="98"/>
      <c r="E13" s="101"/>
      <c r="F13" s="23"/>
      <c r="G13" s="45"/>
    </row>
    <row r="14" spans="1:7" ht="11.25">
      <c r="A14" s="22"/>
      <c r="B14" s="86"/>
      <c r="C14" s="86"/>
      <c r="D14" s="98"/>
      <c r="E14" s="101"/>
      <c r="F14" s="23"/>
      <c r="G14" s="45"/>
    </row>
    <row r="15" spans="1:7" ht="11.25">
      <c r="A15" s="22"/>
      <c r="B15" s="86"/>
      <c r="C15" s="86" t="s">
        <v>95</v>
      </c>
      <c r="D15" s="98">
        <f>SUM(D8:D14)</f>
        <v>0</v>
      </c>
      <c r="E15" s="98">
        <f>SUM(E8:E14)</f>
        <v>57496</v>
      </c>
      <c r="F15" s="98">
        <f>SUM(F8:F14)</f>
        <v>58496</v>
      </c>
      <c r="G15" s="45">
        <f>F15/E15</f>
        <v>1.0173925142618616</v>
      </c>
    </row>
    <row r="16" spans="1:7" ht="11.25">
      <c r="A16" s="22"/>
      <c r="B16" s="86"/>
      <c r="C16" s="86"/>
      <c r="D16" s="86"/>
      <c r="E16" s="96"/>
      <c r="F16" s="23"/>
      <c r="G16" s="45"/>
    </row>
    <row r="17" spans="1:7" ht="11.25">
      <c r="A17" s="27"/>
      <c r="B17" s="97"/>
      <c r="C17" s="97"/>
      <c r="D17" s="97"/>
      <c r="E17" s="103"/>
      <c r="F17" s="28"/>
      <c r="G17" s="55"/>
    </row>
  </sheetData>
  <mergeCells count="10">
    <mergeCell ref="G3:G6"/>
    <mergeCell ref="F3:F6"/>
    <mergeCell ref="C1:G2"/>
    <mergeCell ref="B3:B6"/>
    <mergeCell ref="C3:C6"/>
    <mergeCell ref="D3:D4"/>
    <mergeCell ref="E3:E4"/>
    <mergeCell ref="D5:E6"/>
    <mergeCell ref="A1:B2"/>
    <mergeCell ref="A3:A6"/>
  </mergeCells>
  <printOptions horizontalCentered="1"/>
  <pageMargins left="0.65" right="0.62" top="2.11" bottom="0.984251968503937" header="0.96" footer="0.5118110236220472"/>
  <pageSetup horizontalDpi="180" verticalDpi="180" orientation="landscape" paperSize="9" r:id="rId1"/>
  <headerFooter alignWithMargins="0">
    <oddHeader>&amp;C
&amp;"Arial,Félkövér dőlt"&amp;11Tiszagyulaháza község 2007. évi felújítási kiadásainak részletezése
felújítási célonként&amp;R&amp;"Arial,Dőlt"&amp;8 5.számú melléklet
Adatok eze forintban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8" sqref="G8:G12"/>
    </sheetView>
  </sheetViews>
  <sheetFormatPr defaultColWidth="9.00390625" defaultRowHeight="12.75"/>
  <cols>
    <col min="1" max="1" width="6.25390625" style="10" customWidth="1"/>
    <col min="2" max="2" width="31.375" style="10" customWidth="1"/>
    <col min="3" max="3" width="27.00390625" style="10" customWidth="1"/>
    <col min="4" max="4" width="9.75390625" style="10" customWidth="1"/>
    <col min="5" max="6" width="9.75390625" style="12" customWidth="1"/>
    <col min="7" max="7" width="9.75390625" style="31" customWidth="1"/>
    <col min="8" max="16384" width="9.125" style="10" customWidth="1"/>
  </cols>
  <sheetData>
    <row r="1" spans="1:7" ht="11.25" customHeight="1">
      <c r="A1" s="191" t="s">
        <v>28</v>
      </c>
      <c r="B1" s="170"/>
      <c r="C1" s="188" t="s">
        <v>155</v>
      </c>
      <c r="D1" s="191" t="s">
        <v>153</v>
      </c>
      <c r="E1" s="169"/>
      <c r="F1" s="169"/>
      <c r="G1" s="170"/>
    </row>
    <row r="2" spans="1:7" ht="11.25" customHeight="1">
      <c r="A2" s="174"/>
      <c r="B2" s="176"/>
      <c r="C2" s="213"/>
      <c r="D2" s="174"/>
      <c r="E2" s="175"/>
      <c r="F2" s="175"/>
      <c r="G2" s="176"/>
    </row>
    <row r="3" spans="1:7" ht="11.25" customHeight="1">
      <c r="A3" s="213" t="s">
        <v>29</v>
      </c>
      <c r="B3" s="185" t="s">
        <v>0</v>
      </c>
      <c r="C3" s="239"/>
      <c r="D3" s="188" t="s">
        <v>120</v>
      </c>
      <c r="E3" s="235" t="s">
        <v>130</v>
      </c>
      <c r="F3" s="179" t="s">
        <v>190</v>
      </c>
      <c r="G3" s="237" t="s">
        <v>131</v>
      </c>
    </row>
    <row r="4" spans="1:7" ht="11.25" customHeight="1">
      <c r="A4" s="239"/>
      <c r="B4" s="173"/>
      <c r="C4" s="239"/>
      <c r="D4" s="199"/>
      <c r="E4" s="236"/>
      <c r="F4" s="179"/>
      <c r="G4" s="237"/>
    </row>
    <row r="5" spans="1:7" ht="11.25" customHeight="1">
      <c r="A5" s="239"/>
      <c r="B5" s="173"/>
      <c r="C5" s="239"/>
      <c r="D5" s="184" t="s">
        <v>1</v>
      </c>
      <c r="E5" s="173"/>
      <c r="F5" s="179"/>
      <c r="G5" s="237"/>
    </row>
    <row r="6" spans="1:7" ht="12" customHeight="1" thickBot="1">
      <c r="A6" s="240"/>
      <c r="B6" s="198"/>
      <c r="C6" s="240"/>
      <c r="D6" s="197"/>
      <c r="E6" s="198"/>
      <c r="F6" s="180"/>
      <c r="G6" s="238"/>
    </row>
    <row r="7" spans="1:7" ht="12" thickTop="1">
      <c r="A7" s="72"/>
      <c r="B7" s="36"/>
      <c r="C7" s="36"/>
      <c r="D7" s="36"/>
      <c r="E7" s="43"/>
      <c r="F7" s="43"/>
      <c r="G7" s="45"/>
    </row>
    <row r="8" spans="1:7" ht="11.25">
      <c r="A8" s="22">
        <v>10</v>
      </c>
      <c r="B8" s="20" t="s">
        <v>38</v>
      </c>
      <c r="C8" s="20" t="s">
        <v>98</v>
      </c>
      <c r="D8" s="23">
        <v>500</v>
      </c>
      <c r="E8" s="23"/>
      <c r="F8" s="23"/>
      <c r="G8" s="45"/>
    </row>
    <row r="9" spans="1:7" ht="11.25">
      <c r="A9" s="22"/>
      <c r="B9" s="20"/>
      <c r="C9" s="20"/>
      <c r="D9" s="23"/>
      <c r="E9" s="23"/>
      <c r="F9" s="23"/>
      <c r="G9" s="45"/>
    </row>
    <row r="10" spans="1:7" ht="11.25">
      <c r="A10" s="22">
        <v>10</v>
      </c>
      <c r="B10" s="20" t="s">
        <v>38</v>
      </c>
      <c r="C10" s="20" t="s">
        <v>187</v>
      </c>
      <c r="D10" s="23"/>
      <c r="E10" s="23"/>
      <c r="F10" s="23"/>
      <c r="G10" s="45"/>
    </row>
    <row r="11" spans="1:7" ht="11.25">
      <c r="A11" s="22"/>
      <c r="B11" s="20"/>
      <c r="C11" s="20"/>
      <c r="D11" s="23"/>
      <c r="E11" s="23"/>
      <c r="F11" s="23"/>
      <c r="G11" s="45"/>
    </row>
    <row r="12" spans="1:7" ht="11.25">
      <c r="A12" s="18">
        <v>14</v>
      </c>
      <c r="B12" s="86" t="s">
        <v>188</v>
      </c>
      <c r="C12" s="46" t="s">
        <v>189</v>
      </c>
      <c r="D12" s="23"/>
      <c r="E12" s="23"/>
      <c r="F12" s="23"/>
      <c r="G12" s="45"/>
    </row>
    <row r="13" spans="1:7" ht="11.25">
      <c r="A13" s="18"/>
      <c r="B13" s="46"/>
      <c r="C13" s="46"/>
      <c r="D13" s="23"/>
      <c r="E13" s="23"/>
      <c r="F13" s="23"/>
      <c r="G13" s="45"/>
    </row>
    <row r="14" spans="1:7" ht="11.25">
      <c r="A14" s="22" t="s">
        <v>33</v>
      </c>
      <c r="B14" s="20" t="s">
        <v>105</v>
      </c>
      <c r="C14" s="86" t="s">
        <v>194</v>
      </c>
      <c r="D14" s="98"/>
      <c r="E14" s="98">
        <v>1000</v>
      </c>
      <c r="F14" s="23">
        <v>1000</v>
      </c>
      <c r="G14" s="45"/>
    </row>
    <row r="15" spans="1:7" s="15" customFormat="1" ht="11.25">
      <c r="A15" s="22"/>
      <c r="B15" s="86"/>
      <c r="C15" s="86"/>
      <c r="D15" s="98"/>
      <c r="E15" s="101"/>
      <c r="F15" s="23"/>
      <c r="G15" s="45"/>
    </row>
    <row r="16" spans="1:7" ht="11.25">
      <c r="A16" s="22"/>
      <c r="B16" s="20"/>
      <c r="C16" s="20"/>
      <c r="D16" s="23"/>
      <c r="E16" s="23"/>
      <c r="F16" s="23"/>
      <c r="G16" s="45"/>
    </row>
    <row r="17" spans="1:7" ht="11.25">
      <c r="A17" s="74"/>
      <c r="B17" s="81" t="s">
        <v>99</v>
      </c>
      <c r="C17" s="81"/>
      <c r="D17" s="92">
        <f>SUM(D8:D16)</f>
        <v>500</v>
      </c>
      <c r="E17" s="92">
        <f>SUM(E8:E16)</f>
        <v>1000</v>
      </c>
      <c r="F17" s="92">
        <f>SUM(F8:F16)</f>
        <v>1000</v>
      </c>
      <c r="G17" s="50">
        <f>F17/E17</f>
        <v>1</v>
      </c>
    </row>
    <row r="18" spans="1:7" ht="11.25">
      <c r="A18" s="22"/>
      <c r="B18" s="20"/>
      <c r="C18" s="20"/>
      <c r="D18" s="20"/>
      <c r="E18" s="23"/>
      <c r="F18" s="23"/>
      <c r="G18" s="45"/>
    </row>
    <row r="19" spans="1:7" ht="11.25">
      <c r="A19" s="27"/>
      <c r="B19" s="26"/>
      <c r="C19" s="26"/>
      <c r="D19" s="26"/>
      <c r="E19" s="28"/>
      <c r="F19" s="28"/>
      <c r="G19" s="55"/>
    </row>
    <row r="20" ht="11.25">
      <c r="A20" s="11"/>
    </row>
  </sheetData>
  <mergeCells count="10">
    <mergeCell ref="C1:C6"/>
    <mergeCell ref="A1:B2"/>
    <mergeCell ref="A3:A6"/>
    <mergeCell ref="B3:B6"/>
    <mergeCell ref="D1:G2"/>
    <mergeCell ref="D3:D4"/>
    <mergeCell ref="E3:E4"/>
    <mergeCell ref="D5:E6"/>
    <mergeCell ref="F3:F6"/>
    <mergeCell ref="G3:G6"/>
  </mergeCells>
  <printOptions horizontalCentered="1"/>
  <pageMargins left="0.7874015748031497" right="0.7874015748031497" top="1.78" bottom="0.984251968503937" header="0.62" footer="0.5118110236220472"/>
  <pageSetup horizontalDpi="180" verticalDpi="180" orientation="landscape" paperSize="9" r:id="rId1"/>
  <headerFooter alignWithMargins="0">
    <oddHeader>&amp;C
&amp;"Arial,Félkövér dőlt"&amp;11Tiszagyulaháza község 2007. évi felhalmozási kiadásainak teljesítése
beruházási célonként, és költségvetési cínenként
&amp;R&amp;"Arial,Dőlt"&amp;8 6.számú melléklet
adatok ezer 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34" sqref="B34"/>
    </sheetView>
  </sheetViews>
  <sheetFormatPr defaultColWidth="9.00390625" defaultRowHeight="12.75"/>
  <cols>
    <col min="1" max="1" width="37.25390625" style="17" customWidth="1"/>
    <col min="2" max="2" width="10.75390625" style="30" customWidth="1"/>
    <col min="3" max="3" width="35.75390625" style="17" customWidth="1"/>
    <col min="4" max="4" width="11.625" style="30" customWidth="1"/>
    <col min="5" max="16384" width="9.125" style="17" customWidth="1"/>
  </cols>
  <sheetData>
    <row r="1" spans="1:4" ht="11.25" customHeight="1">
      <c r="A1" s="191" t="s">
        <v>195</v>
      </c>
      <c r="B1" s="170"/>
      <c r="C1" s="212" t="s">
        <v>196</v>
      </c>
      <c r="D1" s="242"/>
    </row>
    <row r="2" spans="1:4" ht="11.25" customHeight="1">
      <c r="A2" s="174"/>
      <c r="B2" s="176"/>
      <c r="C2" s="243"/>
      <c r="D2" s="244"/>
    </row>
    <row r="3" spans="1:4" ht="11.25">
      <c r="A3" s="213" t="s">
        <v>0</v>
      </c>
      <c r="B3" s="235" t="s">
        <v>219</v>
      </c>
      <c r="C3" s="213" t="s">
        <v>0</v>
      </c>
      <c r="D3" s="235" t="s">
        <v>219</v>
      </c>
    </row>
    <row r="4" spans="1:4" ht="12" customHeight="1" thickBot="1">
      <c r="A4" s="231"/>
      <c r="B4" s="241"/>
      <c r="C4" s="231"/>
      <c r="D4" s="241"/>
    </row>
    <row r="5" spans="1:4" ht="12" thickTop="1">
      <c r="A5" s="20"/>
      <c r="B5" s="23"/>
      <c r="C5" s="20"/>
      <c r="D5" s="25"/>
    </row>
    <row r="6" spans="1:4" s="136" customFormat="1" ht="11.25">
      <c r="A6" s="81" t="s">
        <v>197</v>
      </c>
      <c r="B6" s="37">
        <v>7492</v>
      </c>
      <c r="C6" s="81" t="s">
        <v>198</v>
      </c>
      <c r="D6" s="51"/>
    </row>
    <row r="7" spans="1:4" ht="11.25">
      <c r="A7" s="20"/>
      <c r="B7" s="23"/>
      <c r="C7" s="20"/>
      <c r="D7" s="25"/>
    </row>
    <row r="8" spans="1:4" ht="11.25">
      <c r="A8" s="20" t="s">
        <v>6</v>
      </c>
      <c r="B8" s="23">
        <v>222</v>
      </c>
      <c r="C8" s="20" t="s">
        <v>38</v>
      </c>
      <c r="D8" s="25">
        <v>21455</v>
      </c>
    </row>
    <row r="9" spans="1:4" ht="11.25">
      <c r="A9" s="20" t="s">
        <v>199</v>
      </c>
      <c r="B9" s="23">
        <v>79</v>
      </c>
      <c r="C9" s="20" t="s">
        <v>171</v>
      </c>
      <c r="D9" s="25">
        <v>11859</v>
      </c>
    </row>
    <row r="10" spans="1:4" ht="11.25">
      <c r="A10" s="20" t="s">
        <v>200</v>
      </c>
      <c r="B10" s="23">
        <v>55163</v>
      </c>
      <c r="C10" s="20" t="s">
        <v>172</v>
      </c>
      <c r="D10" s="25"/>
    </row>
    <row r="11" spans="1:4" ht="11.25">
      <c r="A11" s="20" t="s">
        <v>201</v>
      </c>
      <c r="B11" s="23">
        <v>2191</v>
      </c>
      <c r="C11" s="20" t="s">
        <v>105</v>
      </c>
      <c r="D11" s="25">
        <v>92</v>
      </c>
    </row>
    <row r="12" spans="1:4" ht="11.25">
      <c r="A12" s="20" t="s">
        <v>202</v>
      </c>
      <c r="B12" s="23">
        <v>0</v>
      </c>
      <c r="C12" s="20" t="s">
        <v>221</v>
      </c>
      <c r="D12" s="25">
        <v>4894</v>
      </c>
    </row>
    <row r="13" spans="1:4" ht="11.25">
      <c r="A13" s="20" t="s">
        <v>7</v>
      </c>
      <c r="B13" s="23">
        <v>4</v>
      </c>
      <c r="C13" s="20" t="s">
        <v>204</v>
      </c>
      <c r="D13" s="25">
        <v>7318</v>
      </c>
    </row>
    <row r="14" spans="1:4" ht="11.25">
      <c r="A14" s="81" t="s">
        <v>203</v>
      </c>
      <c r="B14" s="37">
        <f>SUM(B8:B13)</f>
        <v>57659</v>
      </c>
      <c r="C14" s="20" t="s">
        <v>205</v>
      </c>
      <c r="D14" s="25">
        <v>135162</v>
      </c>
    </row>
    <row r="15" spans="1:4" ht="11.25">
      <c r="A15" s="20"/>
      <c r="B15" s="23"/>
      <c r="C15" s="20"/>
      <c r="D15" s="25"/>
    </row>
    <row r="16" spans="1:4" ht="11.25">
      <c r="A16" s="20" t="s">
        <v>206</v>
      </c>
      <c r="B16" s="23">
        <v>49218</v>
      </c>
      <c r="C16" s="20"/>
      <c r="D16" s="25"/>
    </row>
    <row r="17" spans="1:4" ht="11.25">
      <c r="A17" s="20" t="s">
        <v>207</v>
      </c>
      <c r="B17" s="23">
        <v>6273</v>
      </c>
      <c r="C17" s="20"/>
      <c r="D17" s="25"/>
    </row>
    <row r="18" spans="1:4" ht="11.25">
      <c r="A18" s="20" t="s">
        <v>160</v>
      </c>
      <c r="B18" s="23">
        <v>3146</v>
      </c>
      <c r="C18" s="20" t="s">
        <v>39</v>
      </c>
      <c r="D18" s="25">
        <v>0</v>
      </c>
    </row>
    <row r="19" spans="1:4" ht="11.25">
      <c r="A19" s="20" t="s">
        <v>208</v>
      </c>
      <c r="B19" s="23">
        <v>10556</v>
      </c>
      <c r="C19" s="20"/>
      <c r="D19" s="25"/>
    </row>
    <row r="20" spans="1:4" ht="11.25">
      <c r="A20" s="20" t="s">
        <v>220</v>
      </c>
      <c r="B20" s="23">
        <v>6500</v>
      </c>
      <c r="C20" s="20" t="s">
        <v>222</v>
      </c>
      <c r="D20" s="25">
        <v>-4568</v>
      </c>
    </row>
    <row r="21" spans="1:4" ht="11.25">
      <c r="A21" s="20" t="s">
        <v>209</v>
      </c>
      <c r="B21" s="23">
        <v>385</v>
      </c>
      <c r="C21" s="20"/>
      <c r="D21" s="25"/>
    </row>
    <row r="22" spans="1:4" ht="11.25">
      <c r="A22" s="20" t="s">
        <v>210</v>
      </c>
      <c r="B22" s="23"/>
      <c r="C22" s="20"/>
      <c r="D22" s="25"/>
    </row>
    <row r="23" spans="1:4" ht="11.25">
      <c r="A23" s="81" t="s">
        <v>211</v>
      </c>
      <c r="B23" s="37">
        <f>SUM(B16:B22)</f>
        <v>76078</v>
      </c>
      <c r="C23" s="20"/>
      <c r="D23" s="25"/>
    </row>
    <row r="24" spans="1:4" s="136" customFormat="1" ht="11.25">
      <c r="A24" s="81" t="s">
        <v>212</v>
      </c>
      <c r="B24" s="37"/>
      <c r="C24" s="81"/>
      <c r="D24" s="51"/>
    </row>
    <row r="25" spans="1:4" ht="11.25">
      <c r="A25" s="81" t="s">
        <v>213</v>
      </c>
      <c r="B25" s="37">
        <v>20977</v>
      </c>
      <c r="C25" s="20"/>
      <c r="D25" s="25"/>
    </row>
    <row r="26" spans="1:4" ht="11.25">
      <c r="A26" s="81" t="s">
        <v>180</v>
      </c>
      <c r="B26" s="37">
        <v>60</v>
      </c>
      <c r="C26" s="20"/>
      <c r="D26" s="25"/>
    </row>
    <row r="27" spans="1:4" s="136" customFormat="1" ht="11.25">
      <c r="A27" s="81" t="s">
        <v>13</v>
      </c>
      <c r="B27" s="37">
        <v>15640</v>
      </c>
      <c r="C27" s="81"/>
      <c r="D27" s="51"/>
    </row>
    <row r="28" spans="1:4" ht="11.25">
      <c r="A28" s="81" t="s">
        <v>14</v>
      </c>
      <c r="B28" s="37">
        <v>3189</v>
      </c>
      <c r="C28" s="20"/>
      <c r="D28" s="25"/>
    </row>
    <row r="29" spans="1:4" s="136" customFormat="1" ht="11.25">
      <c r="A29" s="81" t="s">
        <v>214</v>
      </c>
      <c r="B29" s="37">
        <v>-4568</v>
      </c>
      <c r="C29" s="81"/>
      <c r="D29" s="51"/>
    </row>
    <row r="30" spans="1:4" ht="11.25">
      <c r="A30" s="20"/>
      <c r="B30" s="23"/>
      <c r="C30" s="20"/>
      <c r="D30" s="25"/>
    </row>
    <row r="31" spans="1:4" ht="11.25">
      <c r="A31" s="20"/>
      <c r="B31" s="23"/>
      <c r="C31" s="20"/>
      <c r="D31" s="25"/>
    </row>
    <row r="32" spans="1:4" ht="11.25">
      <c r="A32" s="20"/>
      <c r="B32" s="23"/>
      <c r="C32" s="20"/>
      <c r="D32" s="25"/>
    </row>
    <row r="33" spans="1:4" s="136" customFormat="1" ht="11.25">
      <c r="A33" s="81" t="s">
        <v>215</v>
      </c>
      <c r="B33" s="37">
        <f>B6+B14+B23+SUM(B24:B29)</f>
        <v>176527</v>
      </c>
      <c r="C33" s="81" t="s">
        <v>216</v>
      </c>
      <c r="D33" s="51">
        <f>SUM(D8:D32)</f>
        <v>176212</v>
      </c>
    </row>
    <row r="34" spans="1:4" ht="11.25">
      <c r="A34" s="20" t="s">
        <v>217</v>
      </c>
      <c r="B34" s="23"/>
      <c r="C34" s="20" t="s">
        <v>218</v>
      </c>
      <c r="D34" s="25">
        <f>IF(B33-D33&gt;0,B33-D33,0)</f>
        <v>315</v>
      </c>
    </row>
    <row r="35" spans="1:4" ht="11.25">
      <c r="A35" s="20"/>
      <c r="B35" s="23"/>
      <c r="C35" s="20"/>
      <c r="D35" s="25"/>
    </row>
    <row r="36" spans="1:4" ht="11.25">
      <c r="A36" s="137" t="s">
        <v>88</v>
      </c>
      <c r="B36" s="105">
        <f>SUM(B33:B35)</f>
        <v>176527</v>
      </c>
      <c r="C36" s="137" t="s">
        <v>88</v>
      </c>
      <c r="D36" s="25">
        <f>SUM(D33:D35)</f>
        <v>176527</v>
      </c>
    </row>
    <row r="37" spans="1:4" ht="11.25">
      <c r="A37" s="26"/>
      <c r="B37" s="28"/>
      <c r="C37" s="26"/>
      <c r="D37" s="76"/>
    </row>
  </sheetData>
  <mergeCells count="6">
    <mergeCell ref="B3:B4"/>
    <mergeCell ref="D3:D4"/>
    <mergeCell ref="A1:B2"/>
    <mergeCell ref="C1:D2"/>
    <mergeCell ref="C3:C4"/>
    <mergeCell ref="A3:A4"/>
  </mergeCells>
  <printOptions horizontalCentered="1"/>
  <pageMargins left="0.7874015748031497" right="0.7874015748031497" top="1.3385826771653544" bottom="0.984251968503937" header="0.5118110236220472" footer="0.5118110236220472"/>
  <pageSetup horizontalDpi="600" verticalDpi="600" orientation="landscape" paperSize="9" r:id="rId1"/>
  <headerFooter alignWithMargins="0">
    <oddHeader>&amp;C&amp;"Arial,Félkövér dőlt"TISZAGYULAHÁZA KÖZSÉG MÜKÖDÉSI KÖLTSÉGVETÉSÉNEK MÉRLEGE 2007. ÉVBEN&amp;R&amp;"Arial,Dőlt"&amp;8 7.számú melléklet
&amp;"Arial CE,Normál"&amp;10
&amp;"Arial CE,Dőlt"&amp;8adatok ezer forintban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2">
      <selection activeCell="F32" sqref="F32"/>
    </sheetView>
  </sheetViews>
  <sheetFormatPr defaultColWidth="9.00390625" defaultRowHeight="12.75"/>
  <cols>
    <col min="1" max="1" width="38.875" style="17" bestFit="1" customWidth="1"/>
    <col min="2" max="2" width="9.75390625" style="30" customWidth="1"/>
    <col min="3" max="3" width="38.00390625" style="17" customWidth="1"/>
    <col min="4" max="4" width="9.25390625" style="30" customWidth="1"/>
    <col min="5" max="61" width="9.25390625" style="17" customWidth="1"/>
    <col min="62" max="16384" width="8.75390625" style="17" customWidth="1"/>
  </cols>
  <sheetData>
    <row r="1" spans="1:4" ht="11.25" customHeight="1">
      <c r="A1" s="191" t="s">
        <v>195</v>
      </c>
      <c r="B1" s="169"/>
      <c r="C1" s="245" t="s">
        <v>196</v>
      </c>
      <c r="D1" s="246"/>
    </row>
    <row r="2" spans="1:4" ht="11.25" customHeight="1">
      <c r="A2" s="174"/>
      <c r="B2" s="175"/>
      <c r="C2" s="247"/>
      <c r="D2" s="248"/>
    </row>
    <row r="3" spans="1:4" ht="11.25">
      <c r="A3" s="188" t="s">
        <v>0</v>
      </c>
      <c r="B3" s="235" t="s">
        <v>219</v>
      </c>
      <c r="C3" s="213" t="s">
        <v>0</v>
      </c>
      <c r="D3" s="235" t="s">
        <v>219</v>
      </c>
    </row>
    <row r="4" spans="1:4" ht="12" customHeight="1" thickBot="1">
      <c r="A4" s="231"/>
      <c r="B4" s="241"/>
      <c r="C4" s="231"/>
      <c r="D4" s="241"/>
    </row>
    <row r="5" spans="1:4" ht="12" thickTop="1">
      <c r="A5" s="139"/>
      <c r="B5" s="140"/>
      <c r="C5" s="114"/>
      <c r="D5" s="25"/>
    </row>
    <row r="6" spans="1:4" ht="11.25" hidden="1">
      <c r="A6" s="18"/>
      <c r="B6" s="100"/>
      <c r="C6" s="142"/>
      <c r="D6" s="25"/>
    </row>
    <row r="7" spans="1:4" ht="11.25" hidden="1">
      <c r="A7" s="18"/>
      <c r="B7" s="100"/>
      <c r="C7" s="142"/>
      <c r="D7" s="25"/>
    </row>
    <row r="8" spans="1:4" ht="11.25" hidden="1">
      <c r="A8" s="18"/>
      <c r="B8" s="100"/>
      <c r="C8" s="142"/>
      <c r="D8" s="25"/>
    </row>
    <row r="9" spans="1:4" ht="11.25">
      <c r="A9" s="141" t="s">
        <v>223</v>
      </c>
      <c r="B9" s="100"/>
      <c r="C9" s="20"/>
      <c r="D9" s="25"/>
    </row>
    <row r="10" spans="1:4" ht="11.25">
      <c r="A10" s="20" t="s">
        <v>224</v>
      </c>
      <c r="B10" s="100">
        <v>0</v>
      </c>
      <c r="C10" s="96" t="s">
        <v>237</v>
      </c>
      <c r="D10" s="25">
        <v>8501</v>
      </c>
    </row>
    <row r="11" spans="1:4" ht="11.25">
      <c r="A11" s="20" t="s">
        <v>225</v>
      </c>
      <c r="B11" s="23"/>
      <c r="C11" s="21" t="s">
        <v>238</v>
      </c>
      <c r="D11" s="25">
        <v>48995</v>
      </c>
    </row>
    <row r="12" spans="1:4" ht="11.25">
      <c r="A12" s="20" t="s">
        <v>226</v>
      </c>
      <c r="B12" s="23"/>
      <c r="C12" s="21" t="s">
        <v>239</v>
      </c>
      <c r="D12" s="25">
        <v>1000</v>
      </c>
    </row>
    <row r="13" spans="1:4" ht="11.25">
      <c r="A13" s="143" t="s">
        <v>227</v>
      </c>
      <c r="B13" s="23"/>
      <c r="C13" s="46"/>
      <c r="D13" s="25"/>
    </row>
    <row r="14" spans="1:4" ht="11.25" hidden="1">
      <c r="A14" s="143"/>
      <c r="B14" s="23"/>
      <c r="C14" s="21"/>
      <c r="D14" s="25"/>
    </row>
    <row r="15" spans="1:4" ht="11.25">
      <c r="A15" s="81" t="s">
        <v>228</v>
      </c>
      <c r="B15" s="37">
        <f>SUM(B10:B13)</f>
        <v>0</v>
      </c>
      <c r="C15" s="46"/>
      <c r="D15" s="25"/>
    </row>
    <row r="16" spans="1:4" ht="11.25">
      <c r="A16" s="20"/>
      <c r="B16" s="23"/>
      <c r="C16" s="46"/>
      <c r="D16" s="25"/>
    </row>
    <row r="17" spans="1:4" ht="11.25">
      <c r="A17" s="20" t="s">
        <v>6</v>
      </c>
      <c r="B17" s="23">
        <v>1501</v>
      </c>
      <c r="C17" s="46"/>
      <c r="D17" s="25"/>
    </row>
    <row r="18" spans="1:4" ht="11.25">
      <c r="A18" s="20" t="s">
        <v>200</v>
      </c>
      <c r="B18" s="23">
        <v>3503</v>
      </c>
      <c r="C18" s="46"/>
      <c r="D18" s="25"/>
    </row>
    <row r="19" spans="1:4" ht="11.25">
      <c r="A19" s="20"/>
      <c r="B19" s="23"/>
      <c r="C19" s="34"/>
      <c r="D19" s="25"/>
    </row>
    <row r="20" spans="1:4" ht="11.25">
      <c r="A20" s="20"/>
      <c r="B20" s="23"/>
      <c r="C20" s="34"/>
      <c r="D20" s="25"/>
    </row>
    <row r="21" spans="1:4" ht="11.25">
      <c r="A21" s="20"/>
      <c r="B21" s="23"/>
      <c r="C21" s="34"/>
      <c r="D21" s="25"/>
    </row>
    <row r="22" spans="1:4" ht="11.25">
      <c r="A22" s="20"/>
      <c r="B22" s="23"/>
      <c r="C22" s="34"/>
      <c r="D22" s="25"/>
    </row>
    <row r="23" spans="1:4" ht="11.25">
      <c r="A23" s="20"/>
      <c r="B23" s="23"/>
      <c r="C23" s="34"/>
      <c r="D23" s="25"/>
    </row>
    <row r="24" spans="1:4" ht="11.25">
      <c r="A24" s="20"/>
      <c r="B24" s="23"/>
      <c r="C24" s="34"/>
      <c r="D24" s="25"/>
    </row>
    <row r="25" spans="1:4" ht="11.25">
      <c r="A25" s="81" t="s">
        <v>229</v>
      </c>
      <c r="B25" s="37">
        <f>SUM(B17:B21)</f>
        <v>5004</v>
      </c>
      <c r="C25" s="81" t="s">
        <v>99</v>
      </c>
      <c r="D25" s="51">
        <f>SUM(D9:D24)</f>
        <v>58496</v>
      </c>
    </row>
    <row r="26" spans="1:4" ht="11.25">
      <c r="A26" s="20"/>
      <c r="B26" s="23"/>
      <c r="C26" s="138"/>
      <c r="D26" s="25"/>
    </row>
    <row r="27" spans="1:4" ht="11.25">
      <c r="A27" s="20"/>
      <c r="B27" s="23"/>
      <c r="C27" s="138"/>
      <c r="D27" s="25"/>
    </row>
    <row r="28" spans="1:4" ht="11.25">
      <c r="A28" s="20" t="s">
        <v>159</v>
      </c>
      <c r="B28" s="23">
        <v>6900</v>
      </c>
      <c r="C28" s="34"/>
      <c r="D28" s="25"/>
    </row>
    <row r="29" spans="1:4" ht="11.25">
      <c r="A29" s="143" t="s">
        <v>236</v>
      </c>
      <c r="B29" s="23">
        <v>49000</v>
      </c>
      <c r="C29" s="34" t="s">
        <v>240</v>
      </c>
      <c r="D29" s="25">
        <v>2333</v>
      </c>
    </row>
    <row r="30" spans="1:4" ht="11.25">
      <c r="A30" s="143"/>
      <c r="B30" s="23"/>
      <c r="C30" s="21"/>
      <c r="D30" s="25"/>
    </row>
    <row r="31" spans="1:4" ht="11.25">
      <c r="A31" s="81" t="s">
        <v>230</v>
      </c>
      <c r="B31" s="37">
        <f>SUM(B26:B30)</f>
        <v>55900</v>
      </c>
      <c r="C31" s="46"/>
      <c r="D31" s="25"/>
    </row>
    <row r="32" spans="1:4" ht="11.25">
      <c r="A32" s="81" t="s">
        <v>231</v>
      </c>
      <c r="B32" s="37"/>
      <c r="C32" s="20"/>
      <c r="D32" s="25"/>
    </row>
    <row r="33" spans="1:4" ht="11.25">
      <c r="A33" s="20"/>
      <c r="B33" s="23"/>
      <c r="C33" s="20"/>
      <c r="D33" s="25"/>
    </row>
    <row r="34" spans="1:4" ht="11.25">
      <c r="A34" s="81" t="s">
        <v>232</v>
      </c>
      <c r="B34" s="37"/>
      <c r="C34" s="21"/>
      <c r="D34" s="25"/>
    </row>
    <row r="35" spans="1:4" ht="11.25">
      <c r="A35" s="81"/>
      <c r="B35" s="37"/>
      <c r="C35" s="21"/>
      <c r="D35" s="25"/>
    </row>
    <row r="36" spans="1:4" ht="11.25">
      <c r="A36" s="81" t="s">
        <v>13</v>
      </c>
      <c r="B36" s="37">
        <v>357</v>
      </c>
      <c r="C36" s="20"/>
      <c r="D36" s="25"/>
    </row>
    <row r="37" spans="1:4" ht="11.25">
      <c r="A37" s="81"/>
      <c r="B37" s="37"/>
      <c r="C37" s="81"/>
      <c r="D37" s="51"/>
    </row>
    <row r="38" spans="1:4" ht="11.25">
      <c r="A38" s="20"/>
      <c r="B38" s="23"/>
      <c r="C38" s="21"/>
      <c r="D38" s="25"/>
    </row>
    <row r="39" spans="1:4" s="136" customFormat="1" ht="11.25">
      <c r="A39" s="81" t="s">
        <v>233</v>
      </c>
      <c r="B39" s="37">
        <f>B15+B25+B31+B32+B34+B36</f>
        <v>61261</v>
      </c>
      <c r="C39" s="81" t="s">
        <v>234</v>
      </c>
      <c r="D39" s="51">
        <f>D25+D29</f>
        <v>60829</v>
      </c>
    </row>
    <row r="40" spans="1:4" ht="11.25">
      <c r="A40" s="20"/>
      <c r="B40" s="23"/>
      <c r="C40" s="20" t="s">
        <v>235</v>
      </c>
      <c r="D40" s="25">
        <f>IF(B39-D39&gt;0,B39-D39,0)</f>
        <v>432</v>
      </c>
    </row>
    <row r="41" spans="1:4" s="144" customFormat="1" ht="10.5">
      <c r="A41" s="137" t="s">
        <v>88</v>
      </c>
      <c r="B41" s="105">
        <f>SUM(B39:B40)</f>
        <v>61261</v>
      </c>
      <c r="C41" s="137" t="s">
        <v>88</v>
      </c>
      <c r="D41" s="89">
        <f>SUM(D39:D40)</f>
        <v>61261</v>
      </c>
    </row>
    <row r="42" spans="1:4" ht="11.25">
      <c r="A42" s="20"/>
      <c r="B42" s="23"/>
      <c r="C42" s="21"/>
      <c r="D42" s="25"/>
    </row>
    <row r="43" spans="1:4" ht="11.25">
      <c r="A43" s="26"/>
      <c r="B43" s="28"/>
      <c r="C43" s="29"/>
      <c r="D43" s="76"/>
    </row>
  </sheetData>
  <mergeCells count="6">
    <mergeCell ref="D3:D4"/>
    <mergeCell ref="A1:B2"/>
    <mergeCell ref="C1:D2"/>
    <mergeCell ref="C3:C4"/>
    <mergeCell ref="A3:A4"/>
    <mergeCell ref="B3:B4"/>
  </mergeCells>
  <printOptions horizontalCentered="1"/>
  <pageMargins left="0.7874015748031497" right="0.7874015748031497" top="0.984251968503937" bottom="0.5905511811023623" header="0.5118110236220472" footer="0.35433070866141736"/>
  <pageSetup horizontalDpi="600" verticalDpi="600" orientation="landscape" paperSize="9" r:id="rId1"/>
  <headerFooter alignWithMargins="0">
    <oddHeader>&amp;C&amp;"Arial,Félkövér dőlt"
TISZAGYULAHÁZA KÖZSÉG 2007. ÉVI FELHALMOZÁSI KÖLTSÉGVETÉSÉNEK MÉRLEGE&amp;R&amp;"Arial,Dőlt"&amp;8 8.számú melléklet&amp;"Arial CE,Normál"&amp;10
&amp;"Arial CE,Dőlt"&amp;8adatok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Mezei János</dc:creator>
  <cp:keywords/>
  <dc:description/>
  <cp:lastModifiedBy>Windows XP</cp:lastModifiedBy>
  <cp:lastPrinted>2008-04-15T20:16:08Z</cp:lastPrinted>
  <dcterms:created xsi:type="dcterms:W3CDTF">2000-02-02T15:47:41Z</dcterms:created>
  <dcterms:modified xsi:type="dcterms:W3CDTF">2008-04-15T20:16:37Z</dcterms:modified>
  <cp:category/>
  <cp:version/>
  <cp:contentType/>
  <cp:contentStatus/>
</cp:coreProperties>
</file>