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5600" windowHeight="11700" activeTab="3"/>
  </bookViews>
  <sheets>
    <sheet name="1mell" sheetId="1" r:id="rId1"/>
    <sheet name="2mell" sheetId="2" r:id="rId2"/>
    <sheet name="3mell" sheetId="3" r:id="rId3"/>
    <sheet name="4mell" sheetId="4" r:id="rId4"/>
  </sheets>
  <definedNames/>
  <calcPr calcId="145621"/>
</workbook>
</file>

<file path=xl/sharedStrings.xml><?xml version="1.0" encoding="utf-8"?>
<sst xmlns="http://schemas.openxmlformats.org/spreadsheetml/2006/main" count="1359" uniqueCount="294">
  <si>
    <t>B E V É T E L E K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</si>
  <si>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</si>
  <si>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</si>
  <si>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</si>
  <si>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</si>
  <si>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</si>
  <si>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</si>
  <si>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</si>
  <si>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</si>
  <si>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</si>
  <si>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</si>
  <si>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</si>
  <si>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</si>
  <si>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</si>
  <si>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</si>
  <si>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</si>
  <si>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</si>
  <si>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</si>
  <si>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</si>
  <si>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</si>
  <si>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</si>
  <si>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</si>
  <si>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</si>
  <si>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</si>
  <si>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</si>
  <si>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</si>
  <si>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</si>
  <si>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</si>
  <si>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</si>
  <si>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</si>
  <si>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</si>
  <si>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</si>
  <si>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</si>
  <si>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</si>
  <si>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</si>
  <si>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</si>
  <si>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</si>
  <si>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</si>
  <si>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</si>
  <si>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</si>
  <si>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</si>
  <si>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</si>
  <si>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</si>
  <si>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</si>
  <si>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</si>
  <si>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</si>
  <si>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</si>
  <si>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</si>
  <si>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</si>
  <si>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</si>
  <si>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</si>
  <si>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</si>
  <si>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</si>
  <si>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</si>
  <si>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</si>
  <si>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</si>
  <si>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</si>
  <si>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</si>
  <si>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</si>
  <si>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</si>
  <si>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</si>
  <si>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</si>
  <si>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</si>
  <si>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</si>
  <si>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</si>
  <si>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</si>
  <si>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</si>
  <si>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</si>
  <si>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</si>
  <si>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</si>
  <si>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</si>
  <si>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</si>
  <si>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</si>
  <si>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</si>
  <si>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</si>
  <si>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</si>
  <si>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</si>
  <si>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</si>
  <si>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</si>
  <si>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</si>
  <si>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</si>
  <si>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</si>
  <si>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</si>
  <si>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</si>
  <si>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</si>
  <si>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</si>
  <si>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</si>
  <si>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</si>
  <si>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</si>
  <si>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</si>
  <si>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</si>
  <si>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</si>
  <si>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</si>
  <si>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</si>
  <si>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</si>
  <si>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</si>
  <si>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</si>
  <si>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</si>
  <si>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</si>
  <si>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</si>
  <si>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</si>
  <si>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</si>
  <si>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</si>
  <si>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</si>
  <si>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</si>
  <si>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</si>
  <si>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</si>
  <si>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</si>
  <si>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</si>
  <si>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</si>
  <si>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</si>
  <si>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</si>
  <si>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</si>
  <si>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</si>
  <si>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</si>
  <si>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</si>
  <si>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</si>
  <si>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</si>
  <si>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</si>
  <si>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</si>
  <si>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</si>
  <si>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</si>
  <si>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</si>
  <si>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</si>
  <si>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</si>
  <si>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</si>
  <si>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</si>
  <si>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</si>
  <si>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</si>
  <si>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</si>
  <si>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</si>
  <si>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</si>
  <si>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</si>
  <si>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</si>
  <si>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</si>
  <si>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</si>
  <si>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</si>
  <si>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</si>
  <si>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</si>
  <si>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</si>
  <si>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</si>
  <si>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</si>
  <si>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</si>
  <si>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</si>
  <si>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</si>
  <si>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</si>
  <si>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</si>
  <si>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</si>
  <si>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</si>
  <si>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</si>
  <si>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</si>
  <si>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</si>
  <si>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</si>
  <si>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</si>
  <si>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</si>
  <si>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</si>
  <si>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</si>
  <si>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</si>
  <si>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</si>
  <si>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</si>
  <si>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</si>
  <si>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</si>
  <si>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</si>
  <si>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</si>
  <si>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</si>
  <si>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</si>
  <si>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</si>
  <si>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</si>
  <si>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</si>
  <si>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</si>
  <si>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</si>
  <si>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</si>
  <si>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</si>
  <si>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</si>
  <si>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</si>
  <si>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</si>
  <si>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</si>
  <si>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</si>
  <si>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</si>
  <si>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</si>
  <si>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</si>
  <si>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</si>
  <si>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</si>
  <si>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</si>
  <si>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</si>
  <si>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</si>
  <si>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</si>
  <si>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</si>
  <si>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</si>
  <si>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</si>
  <si>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</si>
  <si>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</si>
  <si>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</si>
  <si>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</si>
  <si>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</si>
  <si>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</si>
  <si>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</si>
  <si>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</si>
  <si>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</si>
  <si>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</si>
  <si>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</si>
  <si>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</si>
  <si>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</si>
  <si>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</si>
  <si>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</si>
  <si>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</si>
  <si>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</si>
  <si>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</si>
  <si>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</si>
  <si>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</si>
  <si>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</si>
  <si>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</si>
  <si>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</si>
  <si>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</si>
  <si>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</si>
  <si>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</si>
  <si>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</si>
  <si>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</si>
  <si>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</si>
  <si>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</si>
  <si>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</si>
  <si>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</si>
  <si>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</si>
  <si>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</si>
  <si>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</si>
  <si>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</si>
  <si>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</si>
  <si>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</si>
  <si>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</si>
  <si>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</si>
  <si>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</si>
  <si>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</si>
  <si>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</si>
  <si>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</si>
  <si>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</si>
  <si>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</si>
  <si>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</si>
  <si>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A</t>
  </si>
  <si>
    <t>B</t>
  </si>
  <si>
    <t>C</t>
  </si>
  <si>
    <t>1.számú táblázat</t>
  </si>
  <si>
    <t>2.számú táblázat</t>
  </si>
  <si>
    <t>Összesen:</t>
  </si>
  <si>
    <t>Ebből kötelező feladat:</t>
  </si>
  <si>
    <t>Ebből önként vállalt feladat:</t>
  </si>
  <si>
    <t>Ebből államigazgatási feladat:</t>
  </si>
  <si>
    <t>ezer forint</t>
  </si>
  <si>
    <t>D</t>
  </si>
  <si>
    <t>E</t>
  </si>
  <si>
    <t>F</t>
  </si>
  <si>
    <t>Előirányzat-csoport, kiemelt előirányzat megnevezése</t>
  </si>
  <si>
    <t>Bevételek</t>
  </si>
  <si>
    <t xml:space="preserve"> 10.</t>
  </si>
  <si>
    <t>BEVÉTELEK ÖSSZESEN: (9+16)</t>
  </si>
  <si>
    <t>Kiadások</t>
  </si>
  <si>
    <t>Éves engedélyezett létszám előirányzat (fő)</t>
  </si>
  <si>
    <t>Közfoglalkoztatottak létszáma (fő)</t>
  </si>
  <si>
    <t>Hivatal</t>
  </si>
  <si>
    <t>Óvoda</t>
  </si>
  <si>
    <t>Összesen</t>
  </si>
  <si>
    <t>4.75</t>
  </si>
  <si>
    <t>11.75</t>
  </si>
  <si>
    <t>Sorszám</t>
  </si>
  <si>
    <t>Sor-szám</t>
  </si>
  <si>
    <t>Ebből kötelező feladat</t>
  </si>
  <si>
    <t>Ebből önként vállalt feladat</t>
  </si>
  <si>
    <t>Öszesen:</t>
  </si>
  <si>
    <t>Ebből Önként vállalt feladat</t>
  </si>
  <si>
    <t>Ebből államigazga-tási feladat</t>
  </si>
  <si>
    <t>Ebből államigaz-gatási feladat</t>
  </si>
  <si>
    <t>G</t>
  </si>
  <si>
    <t>H</t>
  </si>
  <si>
    <t>I</t>
  </si>
  <si>
    <t>J</t>
  </si>
  <si>
    <t>K</t>
  </si>
  <si>
    <t>2014. évi eredeti előirányzat</t>
  </si>
  <si>
    <t>2014. évi módosított előirányzat</t>
  </si>
  <si>
    <t>2014. évi eredeti  előirányzat</t>
  </si>
  <si>
    <t>2014. évi módosított  előirányzat</t>
  </si>
  <si>
    <r>
      <t xml:space="preserve">   Működési költségvetés kiadásai </t>
    </r>
    <r>
      <rPr>
        <sz val="7"/>
        <rFont val="Times New Roman CE"/>
        <family val="2"/>
      </rPr>
      <t>(1.1+…+1.5.)</t>
    </r>
  </si>
  <si>
    <r>
      <t xml:space="preserve">   Felhalmozási költségvetés kiadásai </t>
    </r>
    <r>
      <rPr>
        <sz val="7"/>
        <rFont val="Times New Roman CE"/>
        <family val="2"/>
      </rPr>
      <t>(2.1.+2.3.+2.5.)</t>
    </r>
  </si>
  <si>
    <t>7.75</t>
  </si>
  <si>
    <t>14.75</t>
  </si>
  <si>
    <t>Működési célú visszatérítendő támogatások</t>
  </si>
  <si>
    <t>Ebből államigazgatási feladat</t>
  </si>
  <si>
    <t xml:space="preserve"> teljesítés 2014.06.30-ig</t>
  </si>
  <si>
    <t>teljesítés 2014.06.30-ig</t>
  </si>
  <si>
    <t>j</t>
  </si>
  <si>
    <t xml:space="preserve"> </t>
  </si>
  <si>
    <t>L</t>
  </si>
  <si>
    <t>M</t>
  </si>
  <si>
    <t>N</t>
  </si>
  <si>
    <r>
      <t xml:space="preserve">   Működési költségvetés kiadásai </t>
    </r>
    <r>
      <rPr>
        <sz val="6"/>
        <rFont val="Times New Roman CE"/>
        <family val="2"/>
      </rPr>
      <t>(1.1+…+1.5.)</t>
    </r>
  </si>
  <si>
    <r>
      <t xml:space="preserve">   Felhalmozási költségvetés kiadásai </t>
    </r>
    <r>
      <rPr>
        <sz val="6"/>
        <rFont val="Times New Roman CE"/>
        <family val="2"/>
      </rPr>
      <t>(2.1.+2.3.+2.5.)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</si>
</sst>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E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2"/>
    </font>
    <font>
      <u val="single"/>
      <sz val="12"/>
      <color indexed="12"/>
      <name val="Times New Roman CE"/>
      <family val="2"/>
    </font>
    <font>
      <u val="single"/>
      <sz val="12"/>
      <color indexed="36"/>
      <name val="Times New Roman CE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sz val="11"/>
      <name val="Times New Roman CE"/>
      <family val="1"/>
    </font>
    <font>
      <b/>
      <sz val="7"/>
      <name val="Times New Roman CE"/>
      <family val="1"/>
    </font>
    <font>
      <sz val="7"/>
      <color theme="1"/>
      <name val="Calibri"/>
      <family val="2"/>
      <scheme val="minor"/>
    </font>
    <font>
      <sz val="7"/>
      <name val="Times New Roman CE"/>
      <family val="2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 CE"/>
      <family val="1"/>
    </font>
    <font>
      <sz val="11"/>
      <name val="Calibri"/>
      <family val="2"/>
      <scheme val="minor"/>
    </font>
    <font>
      <b/>
      <i/>
      <sz val="9"/>
      <name val="Times New Roman CE"/>
      <family val="2"/>
    </font>
    <font>
      <b/>
      <sz val="6"/>
      <name val="Times New Roman CE"/>
      <family val="1"/>
    </font>
    <font>
      <sz val="6"/>
      <name val="Calibri"/>
      <family val="2"/>
      <scheme val="minor"/>
    </font>
    <font>
      <sz val="6"/>
      <name val="Times New Roman CE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sz val="7"/>
      <name val="Calibri"/>
      <family val="2"/>
      <scheme val="minor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6" fillId="0" borderId="0">
      <alignment/>
      <protection/>
    </xf>
  </cellStyleXfs>
  <cellXfs count="218">
    <xf numFmtId="0" fontId="0" fillId="0" borderId="0" xfId="0"/>
    <xf numFmtId="164" fontId="6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14" fillId="0" borderId="1" xfId="24" applyFont="1" applyFill="1" applyBorder="1" applyAlignment="1" applyProtection="1">
      <alignment horizontal="center" vertical="center" wrapText="1"/>
      <protection/>
    </xf>
    <xf numFmtId="0" fontId="14" fillId="0" borderId="2" xfId="24" applyFont="1" applyFill="1" applyBorder="1" applyAlignment="1" applyProtection="1">
      <alignment horizontal="center" vertical="center" wrapText="1"/>
      <protection/>
    </xf>
    <xf numFmtId="0" fontId="14" fillId="0" borderId="3" xfId="24" applyFont="1" applyFill="1" applyBorder="1" applyAlignment="1" applyProtection="1">
      <alignment vertical="center" wrapText="1"/>
      <protection/>
    </xf>
    <xf numFmtId="164" fontId="14" fillId="0" borderId="4" xfId="24" applyNumberFormat="1" applyFont="1" applyFill="1" applyBorder="1" applyAlignment="1" applyProtection="1">
      <alignment horizontal="right" vertical="center" wrapText="1" indent="1"/>
      <protection/>
    </xf>
    <xf numFmtId="0" fontId="16" fillId="0" borderId="5" xfId="24" applyFont="1" applyFill="1" applyBorder="1" applyAlignment="1" applyProtection="1">
      <alignment horizontal="left" vertical="center" wrapText="1" indent="1"/>
      <protection/>
    </xf>
    <xf numFmtId="164" fontId="16" fillId="0" borderId="6" xfId="2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" xfId="2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" xfId="24" applyFont="1" applyFill="1" applyBorder="1" applyAlignment="1" applyProtection="1">
      <alignment horizontal="left" vertical="center" wrapText="1" indent="1"/>
      <protection/>
    </xf>
    <xf numFmtId="164" fontId="16" fillId="0" borderId="9" xfId="2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2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24" applyFont="1" applyFill="1" applyBorder="1" applyAlignment="1" applyProtection="1">
      <alignment horizontal="left" vertical="center" wrapText="1" indent="1"/>
      <protection/>
    </xf>
    <xf numFmtId="0" fontId="16" fillId="0" borderId="0" xfId="24" applyFont="1" applyFill="1" applyBorder="1" applyAlignment="1" applyProtection="1">
      <alignment horizontal="left" vertical="center" wrapText="1" indent="1"/>
      <protection/>
    </xf>
    <xf numFmtId="0" fontId="16" fillId="0" borderId="8" xfId="24" applyFont="1" applyFill="1" applyBorder="1" applyAlignment="1" applyProtection="1">
      <alignment horizontal="left" indent="6"/>
      <protection/>
    </xf>
    <xf numFmtId="0" fontId="16" fillId="0" borderId="8" xfId="24" applyFont="1" applyFill="1" applyBorder="1" applyAlignment="1" applyProtection="1">
      <alignment horizontal="left" vertical="center" wrapText="1" indent="6"/>
      <protection/>
    </xf>
    <xf numFmtId="0" fontId="16" fillId="0" borderId="12" xfId="24" applyFont="1" applyFill="1" applyBorder="1" applyAlignment="1" applyProtection="1">
      <alignment horizontal="left" vertical="center" wrapText="1" indent="6"/>
      <protection/>
    </xf>
    <xf numFmtId="0" fontId="16" fillId="0" borderId="13" xfId="24" applyFont="1" applyFill="1" applyBorder="1" applyAlignment="1" applyProtection="1">
      <alignment horizontal="left" vertical="center" wrapText="1" indent="6"/>
      <protection/>
    </xf>
    <xf numFmtId="164" fontId="16" fillId="0" borderId="14" xfId="2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24" applyFont="1" applyFill="1" applyBorder="1" applyAlignment="1" applyProtection="1">
      <alignment vertical="center" wrapText="1"/>
      <protection/>
    </xf>
    <xf numFmtId="164" fontId="14" fillId="0" borderId="16" xfId="24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24" applyFont="1" applyFill="1" applyBorder="1" applyAlignment="1" applyProtection="1">
      <alignment horizontal="left" vertical="center" wrapText="1" indent="1"/>
      <protection/>
    </xf>
    <xf numFmtId="164" fontId="16" fillId="0" borderId="17" xfId="2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24" applyFont="1" applyFill="1" applyBorder="1" applyAlignment="1" applyProtection="1">
      <alignment horizontal="left" vertical="center" wrapText="1" indent="6"/>
      <protection/>
    </xf>
    <xf numFmtId="164" fontId="16" fillId="0" borderId="19" xfId="2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24" applyFont="1" applyFill="1" applyBorder="1" applyAlignment="1" applyProtection="1">
      <alignment horizontal="left" vertical="center" wrapText="1" indent="1"/>
      <protection/>
    </xf>
    <xf numFmtId="0" fontId="16" fillId="0" borderId="18" xfId="24" applyFont="1" applyFill="1" applyBorder="1" applyAlignment="1" applyProtection="1">
      <alignment horizontal="left" vertical="center" wrapText="1" indent="1"/>
      <protection/>
    </xf>
    <xf numFmtId="0" fontId="16" fillId="0" borderId="20" xfId="24" applyFont="1" applyFill="1" applyBorder="1" applyAlignment="1" applyProtection="1">
      <alignment horizontal="left" vertical="center" wrapText="1" indent="1"/>
      <protection/>
    </xf>
    <xf numFmtId="164" fontId="14" fillId="0" borderId="16" xfId="24" applyNumberFormat="1" applyFont="1" applyFill="1" applyBorder="1" applyAlignment="1" applyProtection="1">
      <alignment horizontal="right" vertical="center" wrapText="1" indent="1"/>
      <protection/>
    </xf>
    <xf numFmtId="0" fontId="14" fillId="0" borderId="15" xfId="24" applyFont="1" applyFill="1" applyBorder="1" applyAlignment="1" applyProtection="1">
      <alignment horizontal="left" vertical="center" wrapText="1" indent="1"/>
      <protection/>
    </xf>
    <xf numFmtId="164" fontId="16" fillId="0" borderId="9" xfId="2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" xfId="2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2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2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 vertical="center" wrapText="1"/>
    </xf>
    <xf numFmtId="0" fontId="14" fillId="0" borderId="22" xfId="24" applyFont="1" applyFill="1" applyBorder="1" applyAlignment="1" applyProtection="1">
      <alignment horizontal="center" vertical="center" wrapText="1"/>
      <protection/>
    </xf>
    <xf numFmtId="49" fontId="16" fillId="0" borderId="23" xfId="24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left" wrapText="1" indent="1"/>
      <protection/>
    </xf>
    <xf numFmtId="0" fontId="19" fillId="0" borderId="0" xfId="0" applyFont="1" applyFill="1" applyAlignment="1">
      <alignment vertical="center" wrapText="1"/>
    </xf>
    <xf numFmtId="49" fontId="16" fillId="0" borderId="24" xfId="24" applyNumberFormat="1" applyFont="1" applyFill="1" applyBorder="1" applyAlignment="1" applyProtection="1">
      <alignment horizontal="center" vertical="center" wrapText="1"/>
      <protection/>
    </xf>
    <xf numFmtId="0" fontId="17" fillId="0" borderId="8" xfId="0" applyFont="1" applyBorder="1" applyAlignment="1" applyProtection="1">
      <alignment horizontal="left" wrapText="1" indent="1"/>
      <protection/>
    </xf>
    <xf numFmtId="0" fontId="16" fillId="0" borderId="0" xfId="0" applyFont="1" applyFill="1" applyAlignment="1">
      <alignment vertical="center" wrapText="1"/>
    </xf>
    <xf numFmtId="49" fontId="16" fillId="0" borderId="25" xfId="24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164" fontId="16" fillId="0" borderId="6" xfId="24" applyNumberFormat="1" applyFont="1" applyFill="1" applyBorder="1" applyAlignment="1" applyProtection="1">
      <alignment horizontal="right" vertical="center" wrapText="1" indent="1"/>
      <protection/>
    </xf>
    <xf numFmtId="0" fontId="14" fillId="0" borderId="26" xfId="24" applyFont="1" applyFill="1" applyBorder="1" applyAlignment="1" applyProtection="1">
      <alignment horizontal="left" vertical="center" wrapText="1" indent="1"/>
      <protection/>
    </xf>
    <xf numFmtId="164" fontId="14" fillId="0" borderId="27" xfId="24" applyNumberFormat="1" applyFont="1" applyFill="1" applyBorder="1" applyAlignment="1" applyProtection="1">
      <alignment horizontal="right" vertical="center" wrapText="1" indent="1"/>
      <protection/>
    </xf>
    <xf numFmtId="0" fontId="18" fillId="0" borderId="1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horizontal="center" wrapText="1"/>
      <protection/>
    </xf>
    <xf numFmtId="0" fontId="17" fillId="0" borderId="24" xfId="0" applyFont="1" applyBorder="1" applyAlignment="1" applyProtection="1">
      <alignment horizontal="center" wrapText="1"/>
      <protection/>
    </xf>
    <xf numFmtId="0" fontId="17" fillId="0" borderId="25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8" fillId="0" borderId="26" xfId="0" applyFont="1" applyBorder="1" applyAlignment="1" applyProtection="1">
      <alignment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49" fontId="16" fillId="0" borderId="29" xfId="24" applyNumberFormat="1" applyFont="1" applyFill="1" applyBorder="1" applyAlignment="1" applyProtection="1">
      <alignment horizontal="center" vertical="center" wrapText="1"/>
      <protection/>
    </xf>
    <xf numFmtId="49" fontId="16" fillId="0" borderId="30" xfId="24" applyNumberFormat="1" applyFont="1" applyFill="1" applyBorder="1" applyAlignment="1" applyProtection="1">
      <alignment horizontal="center" vertical="center" wrapText="1"/>
      <protection/>
    </xf>
    <xf numFmtId="49" fontId="16" fillId="0" borderId="31" xfId="24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7" fillId="0" borderId="8" xfId="0" applyFont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164" fontId="18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left" vertical="center" wrapText="1" indent="1"/>
      <protection/>
    </xf>
    <xf numFmtId="0" fontId="14" fillId="0" borderId="1" xfId="0" applyFont="1" applyFill="1" applyBorder="1" applyAlignment="1" applyProtection="1">
      <alignment horizontal="left" vertical="center"/>
      <protection/>
    </xf>
    <xf numFmtId="0" fontId="14" fillId="0" borderId="32" xfId="0" applyFont="1" applyFill="1" applyBorder="1" applyAlignment="1" applyProtection="1">
      <alignment vertical="center" wrapText="1"/>
      <protection/>
    </xf>
    <xf numFmtId="3" fontId="14" fillId="0" borderId="16" xfId="0" applyNumberFormat="1" applyFont="1" applyFill="1" applyBorder="1" applyAlignment="1" applyProtection="1">
      <alignment horizontal="right" vertical="center" wrapText="1" indent="3"/>
      <protection locked="0"/>
    </xf>
    <xf numFmtId="3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164" fontId="16" fillId="0" borderId="34" xfId="2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2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2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35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24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24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2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2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2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2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164" fontId="9" fillId="0" borderId="0" xfId="24" applyNumberFormat="1" applyFont="1" applyFill="1" applyBorder="1" applyAlignment="1" applyProtection="1">
      <alignment horizontal="center" vertical="center"/>
      <protection/>
    </xf>
    <xf numFmtId="0" fontId="20" fillId="0" borderId="0" xfId="0" applyFont="1"/>
    <xf numFmtId="164" fontId="21" fillId="0" borderId="45" xfId="24" applyNumberFormat="1" applyFont="1" applyFill="1" applyBorder="1" applyAlignment="1" applyProtection="1">
      <alignment horizontal="left" vertical="center"/>
      <protection/>
    </xf>
    <xf numFmtId="0" fontId="4" fillId="0" borderId="45" xfId="20" applyFont="1" applyFill="1" applyBorder="1" applyAlignment="1" applyProtection="1">
      <alignment horizontal="right" vertical="center"/>
      <protection/>
    </xf>
    <xf numFmtId="0" fontId="22" fillId="0" borderId="1" xfId="24" applyFont="1" applyFill="1" applyBorder="1" applyAlignment="1" applyProtection="1">
      <alignment horizontal="center" vertical="center" wrapText="1"/>
      <protection/>
    </xf>
    <xf numFmtId="0" fontId="22" fillId="0" borderId="15" xfId="24" applyFont="1" applyFill="1" applyBorder="1" applyAlignment="1" applyProtection="1">
      <alignment horizontal="center" vertical="center" wrapText="1"/>
      <protection/>
    </xf>
    <xf numFmtId="0" fontId="22" fillId="0" borderId="46" xfId="24" applyFont="1" applyFill="1" applyBorder="1" applyAlignment="1" applyProtection="1">
      <alignment horizontal="center" vertical="center" wrapText="1"/>
      <protection/>
    </xf>
    <xf numFmtId="0" fontId="22" fillId="0" borderId="40" xfId="24" applyFont="1" applyFill="1" applyBorder="1" applyAlignment="1" applyProtection="1">
      <alignment horizontal="center" vertical="center" wrapText="1"/>
      <protection/>
    </xf>
    <xf numFmtId="0" fontId="22" fillId="0" borderId="35" xfId="24" applyFont="1" applyFill="1" applyBorder="1" applyAlignment="1" applyProtection="1">
      <alignment horizontal="center" vertical="center" wrapText="1"/>
      <protection/>
    </xf>
    <xf numFmtId="0" fontId="23" fillId="0" borderId="0" xfId="0" applyFont="1"/>
    <xf numFmtId="0" fontId="22" fillId="0" borderId="2" xfId="24" applyFont="1" applyFill="1" applyBorder="1" applyAlignment="1" applyProtection="1">
      <alignment horizontal="center" vertical="center" wrapText="1"/>
      <protection/>
    </xf>
    <xf numFmtId="0" fontId="22" fillId="0" borderId="3" xfId="24" applyFont="1" applyFill="1" applyBorder="1" applyAlignment="1" applyProtection="1">
      <alignment horizontal="center" vertical="center" wrapText="1"/>
      <protection/>
    </xf>
    <xf numFmtId="0" fontId="22" fillId="0" borderId="4" xfId="24" applyFont="1" applyFill="1" applyBorder="1" applyAlignment="1" applyProtection="1">
      <alignment horizontal="center" vertical="center" wrapText="1"/>
      <protection/>
    </xf>
    <xf numFmtId="0" fontId="22" fillId="0" borderId="1" xfId="24" applyFont="1" applyFill="1" applyBorder="1" applyAlignment="1" applyProtection="1">
      <alignment horizontal="left" vertical="center" wrapText="1" indent="1"/>
      <protection/>
    </xf>
    <xf numFmtId="0" fontId="22" fillId="0" borderId="15" xfId="24" applyFont="1" applyFill="1" applyBorder="1" applyAlignment="1" applyProtection="1">
      <alignment horizontal="left" vertical="center" wrapText="1" indent="1"/>
      <protection/>
    </xf>
    <xf numFmtId="164" fontId="22" fillId="0" borderId="16" xfId="24" applyNumberFormat="1" applyFont="1" applyFill="1" applyBorder="1" applyAlignment="1" applyProtection="1">
      <alignment horizontal="right" vertical="center" wrapText="1" indent="1"/>
      <protection/>
    </xf>
    <xf numFmtId="49" fontId="24" fillId="0" borderId="23" xfId="24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20" applyFont="1" applyBorder="1" applyAlignment="1" applyProtection="1">
      <alignment horizontal="left" wrapText="1" indent="1"/>
      <protection/>
    </xf>
    <xf numFmtId="164" fontId="24" fillId="0" borderId="6" xfId="24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4" xfId="24" applyNumberFormat="1" applyFont="1" applyFill="1" applyBorder="1" applyAlignment="1" applyProtection="1">
      <alignment horizontal="left" vertical="center" wrapText="1" indent="1"/>
      <protection/>
    </xf>
    <xf numFmtId="0" fontId="25" fillId="0" borderId="8" xfId="20" applyFont="1" applyBorder="1" applyAlignment="1" applyProtection="1">
      <alignment horizontal="left" wrapText="1" indent="1"/>
      <protection/>
    </xf>
    <xf numFmtId="49" fontId="24" fillId="0" borderId="25" xfId="24" applyNumberFormat="1" applyFont="1" applyFill="1" applyBorder="1" applyAlignment="1" applyProtection="1">
      <alignment horizontal="left" vertical="center" wrapText="1" indent="1"/>
      <protection/>
    </xf>
    <xf numFmtId="0" fontId="25" fillId="0" borderId="12" xfId="20" applyFont="1" applyBorder="1" applyAlignment="1" applyProtection="1">
      <alignment horizontal="left" wrapText="1" indent="1"/>
      <protection/>
    </xf>
    <xf numFmtId="0" fontId="26" fillId="0" borderId="15" xfId="20" applyFont="1" applyBorder="1" applyAlignment="1" applyProtection="1">
      <alignment horizontal="left" vertical="center" wrapText="1" indent="1"/>
      <protection/>
    </xf>
    <xf numFmtId="164" fontId="24" fillId="0" borderId="9" xfId="2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2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24" applyNumberFormat="1" applyFont="1" applyFill="1" applyBorder="1" applyAlignment="1" applyProtection="1">
      <alignment horizontal="right" vertical="center" wrapText="1" indent="1"/>
      <protection/>
    </xf>
    <xf numFmtId="164" fontId="24" fillId="0" borderId="9" xfId="2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1" xfId="24" applyFont="1" applyFill="1" applyBorder="1" applyAlignment="1" applyProtection="1">
      <alignment horizontal="left" vertical="center" wrapText="1" indent="1"/>
      <protection/>
    </xf>
    <xf numFmtId="0" fontId="22" fillId="0" borderId="13" xfId="24" applyFont="1" applyFill="1" applyBorder="1" applyAlignment="1" applyProtection="1">
      <alignment horizontal="left" vertical="center" wrapText="1" indent="1"/>
      <protection/>
    </xf>
    <xf numFmtId="164" fontId="22" fillId="0" borderId="14" xfId="24" applyNumberFormat="1" applyFont="1" applyFill="1" applyBorder="1" applyAlignment="1" applyProtection="1">
      <alignment horizontal="right" vertical="center" wrapText="1" indent="1"/>
      <protection/>
    </xf>
    <xf numFmtId="164" fontId="24" fillId="0" borderId="6" xfId="24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2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" xfId="20" applyFont="1" applyBorder="1" applyAlignment="1" applyProtection="1">
      <alignment wrapText="1"/>
      <protection/>
    </xf>
    <xf numFmtId="0" fontId="25" fillId="0" borderId="12" xfId="20" applyFont="1" applyBorder="1" applyAlignment="1" applyProtection="1">
      <alignment wrapText="1"/>
      <protection/>
    </xf>
    <xf numFmtId="0" fontId="25" fillId="0" borderId="23" xfId="20" applyFont="1" applyBorder="1" applyAlignment="1" applyProtection="1">
      <alignment wrapText="1"/>
      <protection/>
    </xf>
    <xf numFmtId="0" fontId="25" fillId="0" borderId="24" xfId="20" applyFont="1" applyBorder="1" applyAlignment="1" applyProtection="1">
      <alignment wrapText="1"/>
      <protection/>
    </xf>
    <xf numFmtId="0" fontId="25" fillId="0" borderId="25" xfId="20" applyFont="1" applyBorder="1" applyAlignment="1" applyProtection="1">
      <alignment wrapText="1"/>
      <protection/>
    </xf>
    <xf numFmtId="164" fontId="22" fillId="0" borderId="16" xfId="2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20" applyFont="1" applyBorder="1" applyAlignment="1" applyProtection="1">
      <alignment wrapText="1"/>
      <protection/>
    </xf>
    <xf numFmtId="0" fontId="26" fillId="0" borderId="22" xfId="20" applyFont="1" applyBorder="1" applyAlignment="1" applyProtection="1">
      <alignment wrapText="1"/>
      <protection/>
    </xf>
    <xf numFmtId="0" fontId="26" fillId="0" borderId="26" xfId="20" applyFont="1" applyBorder="1" applyAlignment="1" applyProtection="1">
      <alignment wrapText="1"/>
      <protection/>
    </xf>
    <xf numFmtId="0" fontId="27" fillId="0" borderId="0" xfId="20" applyFont="1" applyBorder="1" applyAlignment="1" applyProtection="1">
      <alignment wrapText="1"/>
      <protection/>
    </xf>
    <xf numFmtId="164" fontId="9" fillId="0" borderId="0" xfId="24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24" applyFont="1" applyFill="1" applyBorder="1" applyAlignment="1" applyProtection="1">
      <alignment horizontal="center" vertical="center" wrapText="1"/>
      <protection/>
    </xf>
    <xf numFmtId="0" fontId="28" fillId="0" borderId="0" xfId="24" applyFont="1" applyFill="1" applyBorder="1" applyAlignment="1" applyProtection="1">
      <alignment vertical="center" wrapText="1"/>
      <protection/>
    </xf>
    <xf numFmtId="164" fontId="28" fillId="0" borderId="0" xfId="24" applyNumberFormat="1" applyFont="1" applyFill="1" applyBorder="1" applyAlignment="1" applyProtection="1">
      <alignment horizontal="right" vertical="center" wrapText="1" indent="1"/>
      <protection/>
    </xf>
    <xf numFmtId="164" fontId="21" fillId="0" borderId="45" xfId="24" applyNumberFormat="1" applyFont="1" applyFill="1" applyBorder="1" applyAlignment="1" applyProtection="1">
      <alignment horizontal="left"/>
      <protection/>
    </xf>
    <xf numFmtId="0" fontId="4" fillId="0" borderId="45" xfId="20" applyFont="1" applyFill="1" applyBorder="1" applyAlignment="1" applyProtection="1">
      <alignment horizontal="right"/>
      <protection/>
    </xf>
    <xf numFmtId="0" fontId="22" fillId="0" borderId="16" xfId="24" applyFont="1" applyFill="1" applyBorder="1" applyAlignment="1" applyProtection="1">
      <alignment horizontal="center" vertical="center" wrapText="1"/>
      <protection/>
    </xf>
    <xf numFmtId="0" fontId="22" fillId="0" borderId="2" xfId="24" applyFont="1" applyFill="1" applyBorder="1" applyAlignment="1" applyProtection="1">
      <alignment horizontal="left" vertical="center" wrapText="1" indent="1"/>
      <protection/>
    </xf>
    <xf numFmtId="0" fontId="22" fillId="0" borderId="3" xfId="24" applyFont="1" applyFill="1" applyBorder="1" applyAlignment="1" applyProtection="1">
      <alignment vertical="center" wrapText="1"/>
      <protection/>
    </xf>
    <xf numFmtId="164" fontId="22" fillId="0" borderId="4" xfId="24" applyNumberFormat="1" applyFont="1" applyFill="1" applyBorder="1" applyAlignment="1" applyProtection="1">
      <alignment horizontal="right" vertical="center" wrapText="1" indent="1"/>
      <protection/>
    </xf>
    <xf numFmtId="49" fontId="24" fillId="0" borderId="29" xfId="24" applyNumberFormat="1" applyFont="1" applyFill="1" applyBorder="1" applyAlignment="1" applyProtection="1">
      <alignment horizontal="left" vertical="center" wrapText="1" indent="1"/>
      <protection/>
    </xf>
    <xf numFmtId="0" fontId="24" fillId="0" borderId="5" xfId="24" applyFont="1" applyFill="1" applyBorder="1" applyAlignment="1" applyProtection="1">
      <alignment horizontal="left" vertical="center" wrapText="1" indent="1"/>
      <protection/>
    </xf>
    <xf numFmtId="164" fontId="24" fillId="0" borderId="7" xfId="2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24" applyFont="1" applyFill="1" applyBorder="1" applyAlignment="1" applyProtection="1">
      <alignment horizontal="left" vertical="center" wrapText="1" indent="1"/>
      <protection/>
    </xf>
    <xf numFmtId="0" fontId="24" fillId="0" borderId="11" xfId="24" applyFont="1" applyFill="1" applyBorder="1" applyAlignment="1" applyProtection="1">
      <alignment horizontal="left" vertical="center" wrapText="1" indent="1"/>
      <protection/>
    </xf>
    <xf numFmtId="0" fontId="24" fillId="0" borderId="0" xfId="24" applyFont="1" applyFill="1" applyBorder="1" applyAlignment="1" applyProtection="1">
      <alignment horizontal="left" vertical="center" wrapText="1" indent="1"/>
      <protection/>
    </xf>
    <xf numFmtId="0" fontId="24" fillId="0" borderId="8" xfId="24" applyFont="1" applyFill="1" applyBorder="1" applyAlignment="1" applyProtection="1">
      <alignment horizontal="left" indent="6"/>
      <protection/>
    </xf>
    <xf numFmtId="0" fontId="24" fillId="0" borderId="8" xfId="24" applyFont="1" applyFill="1" applyBorder="1" applyAlignment="1" applyProtection="1">
      <alignment horizontal="left" vertical="center" wrapText="1" indent="6"/>
      <protection/>
    </xf>
    <xf numFmtId="49" fontId="24" fillId="0" borderId="30" xfId="24" applyNumberFormat="1" applyFont="1" applyFill="1" applyBorder="1" applyAlignment="1" applyProtection="1">
      <alignment horizontal="left" vertical="center" wrapText="1" indent="1"/>
      <protection/>
    </xf>
    <xf numFmtId="0" fontId="24" fillId="0" borderId="12" xfId="24" applyFont="1" applyFill="1" applyBorder="1" applyAlignment="1" applyProtection="1">
      <alignment horizontal="left" vertical="center" wrapText="1" indent="6"/>
      <protection/>
    </xf>
    <xf numFmtId="49" fontId="24" fillId="0" borderId="31" xfId="24" applyNumberFormat="1" applyFont="1" applyFill="1" applyBorder="1" applyAlignment="1" applyProtection="1">
      <alignment horizontal="left" vertical="center" wrapText="1" indent="1"/>
      <protection/>
    </xf>
    <xf numFmtId="0" fontId="24" fillId="0" borderId="13" xfId="24" applyFont="1" applyFill="1" applyBorder="1" applyAlignment="1" applyProtection="1">
      <alignment horizontal="left" vertical="center" wrapText="1" indent="6"/>
      <protection/>
    </xf>
    <xf numFmtId="164" fontId="24" fillId="0" borderId="14" xfId="2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5" xfId="24" applyFont="1" applyFill="1" applyBorder="1" applyAlignment="1" applyProtection="1">
      <alignment vertical="center" wrapText="1"/>
      <protection/>
    </xf>
    <xf numFmtId="0" fontId="24" fillId="0" borderId="12" xfId="24" applyFont="1" applyFill="1" applyBorder="1" applyAlignment="1" applyProtection="1">
      <alignment horizontal="left" vertical="center" wrapText="1" indent="1"/>
      <protection/>
    </xf>
    <xf numFmtId="164" fontId="24" fillId="0" borderId="17" xfId="2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20" applyFont="1" applyBorder="1" applyAlignment="1" applyProtection="1">
      <alignment horizontal="left" vertical="center" wrapText="1" indent="1"/>
      <protection/>
    </xf>
    <xf numFmtId="0" fontId="25" fillId="0" borderId="8" xfId="20" applyFont="1" applyBorder="1" applyAlignment="1" applyProtection="1">
      <alignment horizontal="left" vertical="center" wrapText="1" indent="1"/>
      <protection/>
    </xf>
    <xf numFmtId="0" fontId="24" fillId="0" borderId="18" xfId="24" applyFont="1" applyFill="1" applyBorder="1" applyAlignment="1" applyProtection="1">
      <alignment horizontal="left" vertical="center" wrapText="1" indent="6"/>
      <protection/>
    </xf>
    <xf numFmtId="164" fontId="24" fillId="0" borderId="19" xfId="2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5" xfId="24" applyFont="1" applyFill="1" applyBorder="1" applyAlignment="1" applyProtection="1">
      <alignment horizontal="left" vertical="center" wrapText="1" indent="1"/>
      <protection/>
    </xf>
    <xf numFmtId="0" fontId="24" fillId="0" borderId="18" xfId="24" applyFont="1" applyFill="1" applyBorder="1" applyAlignment="1" applyProtection="1">
      <alignment horizontal="left" vertical="center" wrapText="1" indent="1"/>
      <protection/>
    </xf>
    <xf numFmtId="49" fontId="24" fillId="0" borderId="8" xfId="24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2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24" applyFont="1" applyFill="1" applyBorder="1" applyAlignment="1" applyProtection="1">
      <alignment horizontal="left" vertical="center" wrapText="1" indent="1"/>
      <protection/>
    </xf>
    <xf numFmtId="0" fontId="24" fillId="0" borderId="20" xfId="24" applyFont="1" applyFill="1" applyBorder="1" applyAlignment="1" applyProtection="1">
      <alignment horizontal="left" vertical="center" wrapText="1" indent="1"/>
      <protection/>
    </xf>
    <xf numFmtId="164" fontId="26" fillId="0" borderId="16" xfId="20" applyNumberFormat="1" applyFont="1" applyBorder="1" applyAlignment="1" applyProtection="1">
      <alignment horizontal="right" vertical="center" wrapText="1" indent="1"/>
      <protection/>
    </xf>
    <xf numFmtId="164" fontId="26" fillId="0" borderId="16" xfId="20" applyNumberFormat="1" applyFont="1" applyBorder="1" applyAlignment="1" applyProtection="1" quotePrefix="1">
      <alignment horizontal="right" vertical="center" wrapText="1" indent="1"/>
      <protection/>
    </xf>
    <xf numFmtId="0" fontId="26" fillId="0" borderId="22" xfId="20" applyFont="1" applyBorder="1" applyAlignment="1" applyProtection="1">
      <alignment horizontal="left" vertical="center" wrapText="1" indent="1"/>
      <protection/>
    </xf>
    <xf numFmtId="0" fontId="26" fillId="0" borderId="26" xfId="20" applyFont="1" applyBorder="1" applyAlignment="1" applyProtection="1">
      <alignment horizontal="left" vertical="center" wrapText="1" indent="1"/>
      <protection/>
    </xf>
    <xf numFmtId="0" fontId="2" fillId="0" borderId="0" xfId="20" applyFont="1">
      <alignment/>
      <protection/>
    </xf>
    <xf numFmtId="0" fontId="9" fillId="0" borderId="0" xfId="24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right" vertical="center" indent="1"/>
      <protection/>
    </xf>
    <xf numFmtId="0" fontId="2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 inden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0" fillId="0" borderId="0" xfId="0" applyFont="1" applyFill="1" applyAlignment="1">
      <alignment vertical="center" wrapText="1"/>
    </xf>
    <xf numFmtId="164" fontId="16" fillId="0" borderId="34" xfId="24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2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" xfId="24" applyNumberFormat="1" applyFont="1" applyFill="1" applyBorder="1" applyAlignment="1" applyProtection="1">
      <alignment horizontal="right" vertical="center" wrapText="1" indent="1"/>
      <protection/>
    </xf>
    <xf numFmtId="164" fontId="16" fillId="0" borderId="16" xfId="24" applyNumberFormat="1" applyFont="1" applyFill="1" applyBorder="1" applyAlignment="1" applyProtection="1">
      <alignment horizontal="right" vertical="center" wrapText="1" indent="1"/>
      <protection/>
    </xf>
    <xf numFmtId="164" fontId="16" fillId="0" borderId="22" xfId="24" applyNumberFormat="1" applyFont="1" applyFill="1" applyBorder="1" applyAlignment="1" applyProtection="1">
      <alignment horizontal="right" vertical="center" wrapText="1" indent="1"/>
      <protection/>
    </xf>
    <xf numFmtId="164" fontId="16" fillId="0" borderId="27" xfId="24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164" fontId="18" fillId="0" borderId="0" xfId="0" applyNumberFormat="1" applyFont="1" applyBorder="1" applyAlignment="1" applyProtection="1" quotePrefix="1">
      <alignment horizontal="right" vertical="center" wrapText="1" inden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Ezres 2" xfId="21"/>
    <cellStyle name="Hiperhivatkozás" xfId="22"/>
    <cellStyle name="Már látott hiperhivatkozás" xfId="23"/>
    <cellStyle name="Normál_KVRENMUNK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 topLeftCell="A79">
      <selection activeCell="L154" sqref="L154"/>
    </sheetView>
  </sheetViews>
  <sheetFormatPr defaultColWidth="9.140625" defaultRowHeight="15"/>
  <cols>
    <col min="1" max="1" width="3.8515625" style="110" customWidth="1"/>
    <col min="2" max="2" width="39.00390625" style="110" customWidth="1"/>
    <col min="3" max="3" width="6.8515625" style="110" customWidth="1"/>
    <col min="4" max="4" width="6.7109375" style="110" customWidth="1"/>
    <col min="5" max="5" width="6.140625" style="110" customWidth="1"/>
    <col min="6" max="6" width="6.7109375" style="110" customWidth="1"/>
    <col min="7" max="7" width="7.140625" style="110" customWidth="1"/>
    <col min="8" max="8" width="7.7109375" style="110" customWidth="1"/>
    <col min="9" max="9" width="7.57421875" style="110" customWidth="1"/>
    <col min="10" max="10" width="7.7109375" style="110" customWidth="1"/>
    <col min="11" max="11" width="7.140625" style="110" customWidth="1"/>
    <col min="12" max="12" width="7.7109375" style="110" customWidth="1"/>
    <col min="13" max="13" width="7.57421875" style="110" customWidth="1"/>
    <col min="14" max="14" width="7.7109375" style="110" customWidth="1"/>
    <col min="15" max="16384" width="9.140625" style="110" customWidth="1"/>
  </cols>
  <sheetData>
    <row r="1" spans="1:14" ht="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thickBot="1">
      <c r="A2" s="111" t="s">
        <v>240</v>
      </c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 t="s">
        <v>246</v>
      </c>
    </row>
    <row r="3" spans="1:14" s="118" customFormat="1" ht="20.25" thickBot="1">
      <c r="A3" s="113" t="s">
        <v>1</v>
      </c>
      <c r="B3" s="114" t="s">
        <v>2</v>
      </c>
      <c r="C3" s="115" t="s">
        <v>275</v>
      </c>
      <c r="D3" s="116"/>
      <c r="E3" s="116"/>
      <c r="F3" s="117"/>
      <c r="G3" s="115" t="s">
        <v>276</v>
      </c>
      <c r="H3" s="116"/>
      <c r="I3" s="116"/>
      <c r="J3" s="117"/>
      <c r="K3" s="115" t="s">
        <v>285</v>
      </c>
      <c r="L3" s="116"/>
      <c r="M3" s="116"/>
      <c r="N3" s="117"/>
    </row>
    <row r="4" spans="1:14" s="118" customFormat="1" ht="10.5" thickBot="1">
      <c r="A4" s="119" t="s">
        <v>237</v>
      </c>
      <c r="B4" s="120" t="s">
        <v>238</v>
      </c>
      <c r="C4" s="121" t="s">
        <v>239</v>
      </c>
      <c r="D4" s="121" t="s">
        <v>247</v>
      </c>
      <c r="E4" s="121" t="s">
        <v>248</v>
      </c>
      <c r="F4" s="121" t="s">
        <v>249</v>
      </c>
      <c r="G4" s="121" t="s">
        <v>270</v>
      </c>
      <c r="H4" s="121" t="s">
        <v>271</v>
      </c>
      <c r="I4" s="121" t="s">
        <v>272</v>
      </c>
      <c r="J4" s="121" t="s">
        <v>273</v>
      </c>
      <c r="K4" s="121" t="s">
        <v>274</v>
      </c>
      <c r="L4" s="121" t="s">
        <v>289</v>
      </c>
      <c r="M4" s="121" t="s">
        <v>290</v>
      </c>
      <c r="N4" s="121" t="s">
        <v>291</v>
      </c>
    </row>
    <row r="5" spans="1:14" s="118" customFormat="1" ht="39.75" thickBot="1">
      <c r="A5" s="119"/>
      <c r="B5" s="120"/>
      <c r="C5" s="121" t="s">
        <v>242</v>
      </c>
      <c r="D5" s="121" t="s">
        <v>243</v>
      </c>
      <c r="E5" s="121" t="s">
        <v>244</v>
      </c>
      <c r="F5" s="121" t="s">
        <v>245</v>
      </c>
      <c r="G5" s="121" t="s">
        <v>242</v>
      </c>
      <c r="H5" s="121" t="s">
        <v>243</v>
      </c>
      <c r="I5" s="121" t="s">
        <v>244</v>
      </c>
      <c r="J5" s="121" t="s">
        <v>245</v>
      </c>
      <c r="K5" s="121" t="s">
        <v>242</v>
      </c>
      <c r="L5" s="121" t="s">
        <v>243</v>
      </c>
      <c r="M5" s="121" t="s">
        <v>244</v>
      </c>
      <c r="N5" s="121" t="s">
        <v>245</v>
      </c>
    </row>
    <row r="6" spans="1:14" s="118" customFormat="1" ht="10.5" thickBot="1">
      <c r="A6" s="122" t="s">
        <v>4</v>
      </c>
      <c r="B6" s="123" t="s">
        <v>5</v>
      </c>
      <c r="C6" s="124">
        <f>C7+C8+C9+C10+C11+C12</f>
        <v>65680</v>
      </c>
      <c r="D6" s="124">
        <f>D7+D8+D9+D10+D12</f>
        <v>65680</v>
      </c>
      <c r="E6" s="124">
        <v>0</v>
      </c>
      <c r="F6" s="124">
        <v>0</v>
      </c>
      <c r="G6" s="124">
        <f>G7+G8+G9+G10+G11+G12</f>
        <v>68232</v>
      </c>
      <c r="H6" s="124">
        <f>H7+H8+H9+H10+H11+H12</f>
        <v>68232</v>
      </c>
      <c r="I6" s="124">
        <v>0</v>
      </c>
      <c r="J6" s="124">
        <v>0</v>
      </c>
      <c r="K6" s="124">
        <f>K7+K8+K9+K10+K11+K12</f>
        <v>34246</v>
      </c>
      <c r="L6" s="124">
        <f>L7+L8+L9+L10+L11+L12</f>
        <v>34246</v>
      </c>
      <c r="M6" s="124">
        <v>0</v>
      </c>
      <c r="N6" s="124">
        <v>0</v>
      </c>
    </row>
    <row r="7" spans="1:14" s="118" customFormat="1" ht="16.5" customHeight="1">
      <c r="A7" s="125" t="s">
        <v>6</v>
      </c>
      <c r="B7" s="126" t="s">
        <v>7</v>
      </c>
      <c r="C7" s="127">
        <f>D7+E7+F7</f>
        <v>11621</v>
      </c>
      <c r="D7" s="127">
        <v>11621</v>
      </c>
      <c r="E7" s="127"/>
      <c r="F7" s="127"/>
      <c r="G7" s="127">
        <f>H7+I7+J7</f>
        <v>14659</v>
      </c>
      <c r="H7" s="127">
        <v>14659</v>
      </c>
      <c r="I7" s="127"/>
      <c r="J7" s="127"/>
      <c r="K7" s="127">
        <f>L7+M7+N7</f>
        <v>7623</v>
      </c>
      <c r="L7" s="127">
        <v>7623</v>
      </c>
      <c r="M7" s="127"/>
      <c r="N7" s="127"/>
    </row>
    <row r="8" spans="1:14" s="118" customFormat="1" ht="18" customHeight="1">
      <c r="A8" s="128" t="s">
        <v>8</v>
      </c>
      <c r="B8" s="129" t="s">
        <v>9</v>
      </c>
      <c r="C8" s="127">
        <f aca="true" t="shared" si="0" ref="C8:C60">D8+E8+F8</f>
        <v>15968</v>
      </c>
      <c r="D8" s="127">
        <v>15968</v>
      </c>
      <c r="E8" s="127"/>
      <c r="F8" s="127"/>
      <c r="G8" s="127">
        <f aca="true" t="shared" si="1" ref="G8:G11">H8+I8+J8</f>
        <v>15968</v>
      </c>
      <c r="H8" s="127">
        <v>15968</v>
      </c>
      <c r="I8" s="127"/>
      <c r="J8" s="127"/>
      <c r="K8" s="127">
        <f aca="true" t="shared" si="2" ref="K8:K11">L8+M8+N8</f>
        <v>8036</v>
      </c>
      <c r="L8" s="127">
        <v>8036</v>
      </c>
      <c r="M8" s="127"/>
      <c r="N8" s="127"/>
    </row>
    <row r="9" spans="1:14" s="118" customFormat="1" ht="18" customHeight="1">
      <c r="A9" s="128" t="s">
        <v>10</v>
      </c>
      <c r="B9" s="129" t="s">
        <v>11</v>
      </c>
      <c r="C9" s="127">
        <f t="shared" si="0"/>
        <v>26067</v>
      </c>
      <c r="D9" s="127">
        <v>26067</v>
      </c>
      <c r="E9" s="127"/>
      <c r="F9" s="127"/>
      <c r="G9" s="127">
        <f t="shared" si="1"/>
        <v>23029</v>
      </c>
      <c r="H9" s="127">
        <v>23029</v>
      </c>
      <c r="I9" s="127"/>
      <c r="J9" s="127"/>
      <c r="K9" s="127">
        <f t="shared" si="2"/>
        <v>11620</v>
      </c>
      <c r="L9" s="127">
        <v>11620</v>
      </c>
      <c r="M9" s="127"/>
      <c r="N9" s="127"/>
    </row>
    <row r="10" spans="1:14" s="118" customFormat="1" ht="8.25">
      <c r="A10" s="128" t="s">
        <v>12</v>
      </c>
      <c r="B10" s="129" t="s">
        <v>13</v>
      </c>
      <c r="C10" s="127">
        <f t="shared" si="0"/>
        <v>856</v>
      </c>
      <c r="D10" s="127">
        <v>856</v>
      </c>
      <c r="E10" s="127"/>
      <c r="F10" s="127"/>
      <c r="G10" s="127">
        <f t="shared" si="1"/>
        <v>856</v>
      </c>
      <c r="H10" s="127">
        <v>856</v>
      </c>
      <c r="I10" s="127"/>
      <c r="J10" s="127"/>
      <c r="K10" s="127">
        <f t="shared" si="2"/>
        <v>445</v>
      </c>
      <c r="L10" s="127">
        <v>445</v>
      </c>
      <c r="M10" s="127"/>
      <c r="N10" s="127"/>
    </row>
    <row r="11" spans="1:14" s="118" customFormat="1" ht="8.25">
      <c r="A11" s="128" t="s">
        <v>14</v>
      </c>
      <c r="B11" s="129" t="s">
        <v>15</v>
      </c>
      <c r="C11" s="127">
        <f t="shared" si="0"/>
        <v>0</v>
      </c>
      <c r="D11" s="127"/>
      <c r="E11" s="127"/>
      <c r="F11" s="127"/>
      <c r="G11" s="127">
        <f t="shared" si="1"/>
        <v>6632</v>
      </c>
      <c r="H11" s="127">
        <v>6632</v>
      </c>
      <c r="I11" s="127"/>
      <c r="J11" s="127"/>
      <c r="K11" s="127">
        <f t="shared" si="2"/>
        <v>6058</v>
      </c>
      <c r="L11" s="127">
        <v>6058</v>
      </c>
      <c r="M11" s="127"/>
      <c r="N11" s="127"/>
    </row>
    <row r="12" spans="1:14" s="118" customFormat="1" ht="9" thickBot="1">
      <c r="A12" s="130" t="s">
        <v>16</v>
      </c>
      <c r="B12" s="131" t="s">
        <v>17</v>
      </c>
      <c r="C12" s="127">
        <v>11168</v>
      </c>
      <c r="D12" s="127">
        <v>11168</v>
      </c>
      <c r="E12" s="127"/>
      <c r="F12" s="127"/>
      <c r="G12" s="127">
        <v>7088</v>
      </c>
      <c r="H12" s="127">
        <v>7088</v>
      </c>
      <c r="I12" s="127"/>
      <c r="J12" s="127"/>
      <c r="K12" s="127">
        <v>464</v>
      </c>
      <c r="L12" s="127">
        <v>464</v>
      </c>
      <c r="M12" s="127"/>
      <c r="N12" s="127"/>
    </row>
    <row r="13" spans="1:14" s="118" customFormat="1" ht="10.5" thickBot="1">
      <c r="A13" s="122" t="s">
        <v>18</v>
      </c>
      <c r="B13" s="132" t="s">
        <v>19</v>
      </c>
      <c r="C13" s="124">
        <f>0</f>
        <v>0</v>
      </c>
      <c r="D13" s="124">
        <v>0</v>
      </c>
      <c r="E13" s="124">
        <v>0</v>
      </c>
      <c r="F13" s="124">
        <v>0</v>
      </c>
      <c r="G13" s="124">
        <f>0</f>
        <v>0</v>
      </c>
      <c r="H13" s="124">
        <v>0</v>
      </c>
      <c r="I13" s="124">
        <v>0</v>
      </c>
      <c r="J13" s="124">
        <v>0</v>
      </c>
      <c r="K13" s="124">
        <f>0</f>
        <v>0</v>
      </c>
      <c r="L13" s="124">
        <v>0</v>
      </c>
      <c r="M13" s="124">
        <v>0</v>
      </c>
      <c r="N13" s="124">
        <v>0</v>
      </c>
    </row>
    <row r="14" spans="1:14" s="118" customFormat="1" ht="8.25">
      <c r="A14" s="125" t="s">
        <v>20</v>
      </c>
      <c r="B14" s="126" t="s">
        <v>21</v>
      </c>
      <c r="C14" s="127">
        <f t="shared" si="0"/>
        <v>0</v>
      </c>
      <c r="D14" s="127"/>
      <c r="E14" s="127"/>
      <c r="F14" s="127"/>
      <c r="G14" s="127">
        <f aca="true" t="shared" si="3" ref="G14:G19">H14+I14+J14</f>
        <v>0</v>
      </c>
      <c r="H14" s="127"/>
      <c r="I14" s="127"/>
      <c r="J14" s="127"/>
      <c r="K14" s="127">
        <f aca="true" t="shared" si="4" ref="K14:K19">L14+M14+N14</f>
        <v>0</v>
      </c>
      <c r="L14" s="127"/>
      <c r="M14" s="127"/>
      <c r="N14" s="127"/>
    </row>
    <row r="15" spans="1:14" s="118" customFormat="1" ht="17.25" customHeight="1">
      <c r="A15" s="128" t="s">
        <v>22</v>
      </c>
      <c r="B15" s="129" t="s">
        <v>23</v>
      </c>
      <c r="C15" s="127">
        <f t="shared" si="0"/>
        <v>0</v>
      </c>
      <c r="D15" s="133"/>
      <c r="E15" s="133"/>
      <c r="F15" s="133"/>
      <c r="G15" s="127">
        <f t="shared" si="3"/>
        <v>0</v>
      </c>
      <c r="H15" s="133"/>
      <c r="I15" s="133"/>
      <c r="J15" s="133"/>
      <c r="K15" s="127">
        <f t="shared" si="4"/>
        <v>0</v>
      </c>
      <c r="L15" s="133"/>
      <c r="M15" s="133"/>
      <c r="N15" s="133"/>
    </row>
    <row r="16" spans="1:14" s="118" customFormat="1" ht="17.25" customHeight="1">
      <c r="A16" s="128" t="s">
        <v>24</v>
      </c>
      <c r="B16" s="129" t="s">
        <v>25</v>
      </c>
      <c r="C16" s="127">
        <f t="shared" si="0"/>
        <v>0</v>
      </c>
      <c r="D16" s="133"/>
      <c r="E16" s="133"/>
      <c r="F16" s="133"/>
      <c r="G16" s="127">
        <f t="shared" si="3"/>
        <v>0</v>
      </c>
      <c r="H16" s="133"/>
      <c r="I16" s="133"/>
      <c r="J16" s="133"/>
      <c r="K16" s="127">
        <f t="shared" si="4"/>
        <v>0</v>
      </c>
      <c r="L16" s="133"/>
      <c r="M16" s="133"/>
      <c r="N16" s="133"/>
    </row>
    <row r="17" spans="1:14" s="118" customFormat="1" ht="18" customHeight="1">
      <c r="A17" s="128" t="s">
        <v>26</v>
      </c>
      <c r="B17" s="129" t="s">
        <v>27</v>
      </c>
      <c r="C17" s="127">
        <f t="shared" si="0"/>
        <v>0</v>
      </c>
      <c r="D17" s="133"/>
      <c r="E17" s="133"/>
      <c r="F17" s="133"/>
      <c r="G17" s="127">
        <f t="shared" si="3"/>
        <v>0</v>
      </c>
      <c r="H17" s="133"/>
      <c r="I17" s="133"/>
      <c r="J17" s="133"/>
      <c r="K17" s="127">
        <f t="shared" si="4"/>
        <v>0</v>
      </c>
      <c r="L17" s="133"/>
      <c r="M17" s="133"/>
      <c r="N17" s="133"/>
    </row>
    <row r="18" spans="1:14" s="118" customFormat="1" ht="8.25">
      <c r="A18" s="128" t="s">
        <v>28</v>
      </c>
      <c r="B18" s="129" t="s">
        <v>29</v>
      </c>
      <c r="C18" s="127">
        <f t="shared" si="0"/>
        <v>0</v>
      </c>
      <c r="D18" s="133"/>
      <c r="E18" s="133"/>
      <c r="F18" s="133"/>
      <c r="G18" s="127">
        <f t="shared" si="3"/>
        <v>0</v>
      </c>
      <c r="H18" s="133"/>
      <c r="I18" s="133"/>
      <c r="J18" s="133"/>
      <c r="K18" s="127">
        <f t="shared" si="4"/>
        <v>0</v>
      </c>
      <c r="L18" s="133"/>
      <c r="M18" s="133"/>
      <c r="N18" s="133"/>
    </row>
    <row r="19" spans="1:14" s="118" customFormat="1" ht="9" thickBot="1">
      <c r="A19" s="130" t="s">
        <v>30</v>
      </c>
      <c r="B19" s="131" t="s">
        <v>31</v>
      </c>
      <c r="C19" s="127">
        <f t="shared" si="0"/>
        <v>0</v>
      </c>
      <c r="D19" s="134"/>
      <c r="E19" s="134"/>
      <c r="F19" s="134"/>
      <c r="G19" s="127">
        <f t="shared" si="3"/>
        <v>0</v>
      </c>
      <c r="H19" s="134"/>
      <c r="I19" s="134"/>
      <c r="J19" s="134"/>
      <c r="K19" s="127">
        <f t="shared" si="4"/>
        <v>0</v>
      </c>
      <c r="L19" s="134"/>
      <c r="M19" s="134"/>
      <c r="N19" s="134"/>
    </row>
    <row r="20" spans="1:14" s="118" customFormat="1" ht="10.5" thickBot="1">
      <c r="A20" s="122" t="s">
        <v>32</v>
      </c>
      <c r="B20" s="123" t="s">
        <v>33</v>
      </c>
      <c r="C20" s="124">
        <f>C21+C22+C23+C24+C25</f>
        <v>238254</v>
      </c>
      <c r="D20" s="124">
        <v>0</v>
      </c>
      <c r="E20" s="124">
        <f>E25</f>
        <v>238254</v>
      </c>
      <c r="F20" s="124">
        <v>0</v>
      </c>
      <c r="G20" s="124">
        <f>G21+G22+G23+G24+G25</f>
        <v>238254</v>
      </c>
      <c r="H20" s="124">
        <v>0</v>
      </c>
      <c r="I20" s="124">
        <f>I25</f>
        <v>238254</v>
      </c>
      <c r="J20" s="124">
        <v>0</v>
      </c>
      <c r="K20" s="124">
        <f>K21+K22+K23+K24+K25</f>
        <v>3167</v>
      </c>
      <c r="L20" s="124">
        <v>0</v>
      </c>
      <c r="M20" s="124">
        <f>M25</f>
        <v>3167</v>
      </c>
      <c r="N20" s="124">
        <v>0</v>
      </c>
    </row>
    <row r="21" spans="1:14" s="118" customFormat="1" ht="8.25">
      <c r="A21" s="125" t="s">
        <v>34</v>
      </c>
      <c r="B21" s="126" t="s">
        <v>35</v>
      </c>
      <c r="C21" s="127">
        <f t="shared" si="0"/>
        <v>0</v>
      </c>
      <c r="D21" s="127"/>
      <c r="E21" s="127"/>
      <c r="F21" s="127"/>
      <c r="G21" s="127">
        <f aca="true" t="shared" si="5" ref="G21:G24">H21+I21+J21</f>
        <v>0</v>
      </c>
      <c r="H21" s="127"/>
      <c r="I21" s="127"/>
      <c r="J21" s="127"/>
      <c r="K21" s="127">
        <f aca="true" t="shared" si="6" ref="K21:K24">L21+M21+N21</f>
        <v>0</v>
      </c>
      <c r="L21" s="127"/>
      <c r="M21" s="127"/>
      <c r="N21" s="127"/>
    </row>
    <row r="22" spans="1:14" s="118" customFormat="1" ht="16.5" customHeight="1">
      <c r="A22" s="128" t="s">
        <v>36</v>
      </c>
      <c r="B22" s="129" t="s">
        <v>37</v>
      </c>
      <c r="C22" s="127">
        <f t="shared" si="0"/>
        <v>0</v>
      </c>
      <c r="D22" s="133"/>
      <c r="E22" s="133"/>
      <c r="F22" s="133"/>
      <c r="G22" s="127">
        <f t="shared" si="5"/>
        <v>0</v>
      </c>
      <c r="H22" s="133"/>
      <c r="I22" s="133"/>
      <c r="J22" s="133"/>
      <c r="K22" s="127">
        <f t="shared" si="6"/>
        <v>0</v>
      </c>
      <c r="L22" s="133"/>
      <c r="M22" s="133"/>
      <c r="N22" s="133"/>
    </row>
    <row r="23" spans="1:14" s="118" customFormat="1" ht="25.5" customHeight="1">
      <c r="A23" s="128" t="s">
        <v>38</v>
      </c>
      <c r="B23" s="129" t="s">
        <v>39</v>
      </c>
      <c r="C23" s="127">
        <f t="shared" si="0"/>
        <v>0</v>
      </c>
      <c r="D23" s="133"/>
      <c r="E23" s="133"/>
      <c r="F23" s="133"/>
      <c r="G23" s="127">
        <f t="shared" si="5"/>
        <v>0</v>
      </c>
      <c r="H23" s="133"/>
      <c r="I23" s="133"/>
      <c r="J23" s="133"/>
      <c r="K23" s="127">
        <f t="shared" si="6"/>
        <v>0</v>
      </c>
      <c r="L23" s="133"/>
      <c r="M23" s="133"/>
      <c r="N23" s="133"/>
    </row>
    <row r="24" spans="1:14" s="118" customFormat="1" ht="15" customHeight="1">
      <c r="A24" s="128" t="s">
        <v>40</v>
      </c>
      <c r="B24" s="129" t="s">
        <v>41</v>
      </c>
      <c r="C24" s="127">
        <f t="shared" si="0"/>
        <v>0</v>
      </c>
      <c r="D24" s="133"/>
      <c r="E24" s="133"/>
      <c r="F24" s="133"/>
      <c r="G24" s="127">
        <f t="shared" si="5"/>
        <v>0</v>
      </c>
      <c r="H24" s="133"/>
      <c r="I24" s="133"/>
      <c r="J24" s="133"/>
      <c r="K24" s="127">
        <f t="shared" si="6"/>
        <v>0</v>
      </c>
      <c r="L24" s="133"/>
      <c r="M24" s="133"/>
      <c r="N24" s="133"/>
    </row>
    <row r="25" spans="1:14" s="118" customFormat="1" ht="8.25">
      <c r="A25" s="128" t="s">
        <v>42</v>
      </c>
      <c r="B25" s="129" t="s">
        <v>43</v>
      </c>
      <c r="C25" s="127">
        <v>238254</v>
      </c>
      <c r="D25" s="133"/>
      <c r="E25" s="133">
        <v>238254</v>
      </c>
      <c r="F25" s="133"/>
      <c r="G25" s="127">
        <v>238254</v>
      </c>
      <c r="H25" s="133"/>
      <c r="I25" s="133">
        <v>238254</v>
      </c>
      <c r="J25" s="133"/>
      <c r="K25" s="127">
        <v>3167</v>
      </c>
      <c r="L25" s="133"/>
      <c r="M25" s="133">
        <v>3167</v>
      </c>
      <c r="N25" s="133"/>
    </row>
    <row r="26" spans="1:14" s="118" customFormat="1" ht="9" thickBot="1">
      <c r="A26" s="130" t="s">
        <v>44</v>
      </c>
      <c r="B26" s="131" t="s">
        <v>45</v>
      </c>
      <c r="C26" s="127">
        <v>232222</v>
      </c>
      <c r="D26" s="134"/>
      <c r="E26" s="134">
        <v>232222</v>
      </c>
      <c r="F26" s="134"/>
      <c r="G26" s="127">
        <v>232222</v>
      </c>
      <c r="H26" s="134"/>
      <c r="I26" s="134">
        <v>232222</v>
      </c>
      <c r="J26" s="134"/>
      <c r="K26" s="127">
        <v>3167</v>
      </c>
      <c r="L26" s="134"/>
      <c r="M26" s="134">
        <v>3167</v>
      </c>
      <c r="N26" s="134"/>
    </row>
    <row r="27" spans="1:14" s="118" customFormat="1" ht="10.5" thickBot="1">
      <c r="A27" s="122" t="s">
        <v>46</v>
      </c>
      <c r="B27" s="123" t="s">
        <v>47</v>
      </c>
      <c r="C27" s="135">
        <f>C28+C31+C32+C33</f>
        <v>6155</v>
      </c>
      <c r="D27" s="135">
        <f aca="true" t="shared" si="7" ref="D27:F27">D28+D31+D32+D33</f>
        <v>6155</v>
      </c>
      <c r="E27" s="135">
        <f t="shared" si="7"/>
        <v>0</v>
      </c>
      <c r="F27" s="135">
        <f t="shared" si="7"/>
        <v>0</v>
      </c>
      <c r="G27" s="135">
        <f>G28+G31+G32+G33</f>
        <v>6155</v>
      </c>
      <c r="H27" s="135">
        <f aca="true" t="shared" si="8" ref="H27:J27">H28+H31+H32+H33</f>
        <v>6155</v>
      </c>
      <c r="I27" s="135">
        <f t="shared" si="8"/>
        <v>0</v>
      </c>
      <c r="J27" s="135">
        <f t="shared" si="8"/>
        <v>0</v>
      </c>
      <c r="K27" s="135">
        <f>K28+K31+K32+K33</f>
        <v>4167</v>
      </c>
      <c r="L27" s="135">
        <f aca="true" t="shared" si="9" ref="L27:N27">L28+L31+L32+L33</f>
        <v>4167</v>
      </c>
      <c r="M27" s="135">
        <f t="shared" si="9"/>
        <v>0</v>
      </c>
      <c r="N27" s="135">
        <f t="shared" si="9"/>
        <v>0</v>
      </c>
    </row>
    <row r="28" spans="1:14" s="118" customFormat="1" ht="8.25">
      <c r="A28" s="125" t="s">
        <v>48</v>
      </c>
      <c r="B28" s="126" t="s">
        <v>49</v>
      </c>
      <c r="C28" s="127">
        <f>D28+E28+F28</f>
        <v>4800</v>
      </c>
      <c r="D28" s="127">
        <f>D29+D30</f>
        <v>4800</v>
      </c>
      <c r="E28" s="127"/>
      <c r="F28" s="127"/>
      <c r="G28" s="127">
        <f>H28+I28+J28</f>
        <v>4800</v>
      </c>
      <c r="H28" s="127">
        <f>H29+H30</f>
        <v>4800</v>
      </c>
      <c r="I28" s="127"/>
      <c r="J28" s="127"/>
      <c r="K28" s="127">
        <f>L28+M28+N28</f>
        <v>3447</v>
      </c>
      <c r="L28" s="127">
        <f>L29+L30</f>
        <v>3447</v>
      </c>
      <c r="M28" s="127">
        <f aca="true" t="shared" si="10" ref="M28">N28+O28+P28</f>
        <v>0</v>
      </c>
      <c r="N28" s="127">
        <f aca="true" t="shared" si="11" ref="N28">O28+P28+Q28</f>
        <v>0</v>
      </c>
    </row>
    <row r="29" spans="1:14" s="118" customFormat="1" ht="16.5">
      <c r="A29" s="128" t="s">
        <v>50</v>
      </c>
      <c r="B29" s="129" t="s">
        <v>51</v>
      </c>
      <c r="C29" s="127">
        <f t="shared" si="0"/>
        <v>2000</v>
      </c>
      <c r="D29" s="133">
        <v>2000</v>
      </c>
      <c r="E29" s="133"/>
      <c r="F29" s="133"/>
      <c r="G29" s="127">
        <f aca="true" t="shared" si="12" ref="G29:G33">H29+I29+J29</f>
        <v>2000</v>
      </c>
      <c r="H29" s="133">
        <v>2000</v>
      </c>
      <c r="I29" s="133"/>
      <c r="J29" s="133"/>
      <c r="K29" s="127">
        <f aca="true" t="shared" si="13" ref="K29:K33">L29+M29+N29</f>
        <v>900</v>
      </c>
      <c r="L29" s="133">
        <v>900</v>
      </c>
      <c r="M29" s="133"/>
      <c r="N29" s="133"/>
    </row>
    <row r="30" spans="1:14" s="118" customFormat="1" ht="16.5">
      <c r="A30" s="128" t="s">
        <v>52</v>
      </c>
      <c r="B30" s="129" t="s">
        <v>53</v>
      </c>
      <c r="C30" s="127">
        <f t="shared" si="0"/>
        <v>2800</v>
      </c>
      <c r="D30" s="133">
        <v>2800</v>
      </c>
      <c r="E30" s="133"/>
      <c r="F30" s="133"/>
      <c r="G30" s="127">
        <f t="shared" si="12"/>
        <v>2800</v>
      </c>
      <c r="H30" s="133">
        <v>2800</v>
      </c>
      <c r="I30" s="133"/>
      <c r="J30" s="133"/>
      <c r="K30" s="127">
        <f t="shared" si="13"/>
        <v>2547</v>
      </c>
      <c r="L30" s="133">
        <v>2547</v>
      </c>
      <c r="M30" s="133"/>
      <c r="N30" s="133"/>
    </row>
    <row r="31" spans="1:14" s="118" customFormat="1" ht="8.25">
      <c r="A31" s="128" t="s">
        <v>54</v>
      </c>
      <c r="B31" s="129" t="s">
        <v>55</v>
      </c>
      <c r="C31" s="127">
        <f t="shared" si="0"/>
        <v>960</v>
      </c>
      <c r="D31" s="133">
        <v>960</v>
      </c>
      <c r="E31" s="133"/>
      <c r="F31" s="133"/>
      <c r="G31" s="127">
        <f t="shared" si="12"/>
        <v>960</v>
      </c>
      <c r="H31" s="133">
        <v>960</v>
      </c>
      <c r="I31" s="133"/>
      <c r="J31" s="133"/>
      <c r="K31" s="127">
        <f t="shared" si="13"/>
        <v>471</v>
      </c>
      <c r="L31" s="133">
        <v>471</v>
      </c>
      <c r="M31" s="133"/>
      <c r="N31" s="133"/>
    </row>
    <row r="32" spans="1:14" s="118" customFormat="1" ht="8.25">
      <c r="A32" s="128" t="s">
        <v>56</v>
      </c>
      <c r="B32" s="129" t="s">
        <v>57</v>
      </c>
      <c r="C32" s="127">
        <f t="shared" si="0"/>
        <v>210</v>
      </c>
      <c r="D32" s="133">
        <v>210</v>
      </c>
      <c r="E32" s="133"/>
      <c r="F32" s="133"/>
      <c r="G32" s="127">
        <f t="shared" si="12"/>
        <v>210</v>
      </c>
      <c r="H32" s="133">
        <v>210</v>
      </c>
      <c r="I32" s="133"/>
      <c r="J32" s="133"/>
      <c r="K32" s="127">
        <f t="shared" si="13"/>
        <v>195</v>
      </c>
      <c r="L32" s="133">
        <v>195</v>
      </c>
      <c r="M32" s="133"/>
      <c r="N32" s="133"/>
    </row>
    <row r="33" spans="1:14" s="118" customFormat="1" ht="9" thickBot="1">
      <c r="A33" s="130" t="s">
        <v>58</v>
      </c>
      <c r="B33" s="131" t="s">
        <v>59</v>
      </c>
      <c r="C33" s="127">
        <f t="shared" si="0"/>
        <v>185</v>
      </c>
      <c r="D33" s="134">
        <v>185</v>
      </c>
      <c r="E33" s="134"/>
      <c r="F33" s="134"/>
      <c r="G33" s="127">
        <f t="shared" si="12"/>
        <v>185</v>
      </c>
      <c r="H33" s="134">
        <v>185</v>
      </c>
      <c r="I33" s="134"/>
      <c r="J33" s="134"/>
      <c r="K33" s="127">
        <f t="shared" si="13"/>
        <v>54</v>
      </c>
      <c r="L33" s="134">
        <v>54</v>
      </c>
      <c r="M33" s="134"/>
      <c r="N33" s="134"/>
    </row>
    <row r="34" spans="1:14" s="118" customFormat="1" ht="10.5" thickBot="1">
      <c r="A34" s="122" t="s">
        <v>60</v>
      </c>
      <c r="B34" s="123" t="s">
        <v>61</v>
      </c>
      <c r="C34" s="124">
        <f>C35+C36+C37+C38+C39+C40+C41+C42+C43+C44</f>
        <v>8886</v>
      </c>
      <c r="D34" s="124">
        <f aca="true" t="shared" si="14" ref="D34:F34">D35+D36+D37+D38+D39+D40+D41+D42+D43+D44</f>
        <v>2294</v>
      </c>
      <c r="E34" s="124">
        <f t="shared" si="14"/>
        <v>6592</v>
      </c>
      <c r="F34" s="124">
        <f t="shared" si="14"/>
        <v>0</v>
      </c>
      <c r="G34" s="124">
        <f>G35+G36+G37+G38+G39+G40+G41+G42+G43+G44</f>
        <v>14254</v>
      </c>
      <c r="H34" s="124">
        <f aca="true" t="shared" si="15" ref="H34:J34">H35+H36+H37+H38+H39+H40+H41+H42+H43+H44</f>
        <v>5558</v>
      </c>
      <c r="I34" s="124">
        <f t="shared" si="15"/>
        <v>8696</v>
      </c>
      <c r="J34" s="124">
        <f t="shared" si="15"/>
        <v>0</v>
      </c>
      <c r="K34" s="124">
        <f>K35+K36+K37+K38+K39+K40+K41+K42+K43+K44</f>
        <v>9381</v>
      </c>
      <c r="L34" s="124">
        <f aca="true" t="shared" si="16" ref="L34:N34">L35+L36+L37+L38+L39+L40+L41+L42+L43+L44</f>
        <v>3582</v>
      </c>
      <c r="M34" s="124">
        <f t="shared" si="16"/>
        <v>5799</v>
      </c>
      <c r="N34" s="124">
        <f t="shared" si="16"/>
        <v>0</v>
      </c>
    </row>
    <row r="35" spans="1:14" s="118" customFormat="1" ht="8.25">
      <c r="A35" s="125" t="s">
        <v>62</v>
      </c>
      <c r="B35" s="126" t="s">
        <v>63</v>
      </c>
      <c r="C35" s="127">
        <f t="shared" si="0"/>
        <v>0</v>
      </c>
      <c r="D35" s="127"/>
      <c r="E35" s="127"/>
      <c r="F35" s="127"/>
      <c r="G35" s="127">
        <f aca="true" t="shared" si="17" ref="G35:G44">H35+I35+J35</f>
        <v>150</v>
      </c>
      <c r="H35" s="127">
        <v>150</v>
      </c>
      <c r="I35" s="127"/>
      <c r="J35" s="127"/>
      <c r="K35" s="127">
        <f aca="true" t="shared" si="18" ref="K35:K44">L35+M35+N35</f>
        <v>219</v>
      </c>
      <c r="L35" s="127">
        <v>219</v>
      </c>
      <c r="M35" s="127"/>
      <c r="N35" s="127"/>
    </row>
    <row r="36" spans="1:14" s="118" customFormat="1" ht="8.25">
      <c r="A36" s="128" t="s">
        <v>64</v>
      </c>
      <c r="B36" s="129" t="s">
        <v>65</v>
      </c>
      <c r="C36" s="127">
        <f t="shared" si="0"/>
        <v>5402</v>
      </c>
      <c r="D36" s="133"/>
      <c r="E36" s="133">
        <v>5402</v>
      </c>
      <c r="F36" s="133"/>
      <c r="G36" s="127">
        <f t="shared" si="17"/>
        <v>6847</v>
      </c>
      <c r="H36" s="133"/>
      <c r="I36" s="133">
        <v>6847</v>
      </c>
      <c r="J36" s="133"/>
      <c r="K36" s="127">
        <f t="shared" si="18"/>
        <v>4429</v>
      </c>
      <c r="L36" s="133"/>
      <c r="M36" s="133">
        <v>4429</v>
      </c>
      <c r="N36" s="133"/>
    </row>
    <row r="37" spans="1:14" s="118" customFormat="1" ht="8.25">
      <c r="A37" s="128" t="s">
        <v>66</v>
      </c>
      <c r="B37" s="129" t="s">
        <v>67</v>
      </c>
      <c r="C37" s="127">
        <f t="shared" si="0"/>
        <v>0</v>
      </c>
      <c r="D37" s="133"/>
      <c r="E37" s="133"/>
      <c r="F37" s="133"/>
      <c r="G37" s="127">
        <f t="shared" si="17"/>
        <v>1000</v>
      </c>
      <c r="H37" s="133">
        <v>1000</v>
      </c>
      <c r="I37" s="133"/>
      <c r="J37" s="133"/>
      <c r="K37" s="127">
        <f t="shared" si="18"/>
        <v>1364</v>
      </c>
      <c r="L37" s="133">
        <v>1364</v>
      </c>
      <c r="M37" s="133"/>
      <c r="N37" s="133"/>
    </row>
    <row r="38" spans="1:14" s="118" customFormat="1" ht="8.25">
      <c r="A38" s="128" t="s">
        <v>68</v>
      </c>
      <c r="B38" s="129" t="s">
        <v>69</v>
      </c>
      <c r="C38" s="127">
        <f t="shared" si="0"/>
        <v>0</v>
      </c>
      <c r="D38" s="133"/>
      <c r="E38" s="133"/>
      <c r="F38" s="133"/>
      <c r="G38" s="127">
        <f t="shared" si="17"/>
        <v>0</v>
      </c>
      <c r="H38" s="133"/>
      <c r="I38" s="133"/>
      <c r="J38" s="133"/>
      <c r="K38" s="127">
        <f t="shared" si="18"/>
        <v>0</v>
      </c>
      <c r="L38" s="133"/>
      <c r="M38" s="133"/>
      <c r="N38" s="133"/>
    </row>
    <row r="39" spans="1:14" s="118" customFormat="1" ht="8.25">
      <c r="A39" s="128" t="s">
        <v>70</v>
      </c>
      <c r="B39" s="129" t="s">
        <v>71</v>
      </c>
      <c r="C39" s="127">
        <f t="shared" si="0"/>
        <v>1728</v>
      </c>
      <c r="D39" s="133">
        <v>1728</v>
      </c>
      <c r="E39" s="133"/>
      <c r="F39" s="133"/>
      <c r="G39" s="127">
        <f t="shared" si="17"/>
        <v>3697</v>
      </c>
      <c r="H39" s="133">
        <v>3697</v>
      </c>
      <c r="I39" s="133"/>
      <c r="J39" s="133"/>
      <c r="K39" s="127">
        <f t="shared" si="18"/>
        <v>1508</v>
      </c>
      <c r="L39" s="133">
        <v>1508</v>
      </c>
      <c r="M39" s="133"/>
      <c r="N39" s="133"/>
    </row>
    <row r="40" spans="1:14" s="118" customFormat="1" ht="8.25">
      <c r="A40" s="128" t="s">
        <v>72</v>
      </c>
      <c r="B40" s="129" t="s">
        <v>73</v>
      </c>
      <c r="C40" s="127">
        <f t="shared" si="0"/>
        <v>1656</v>
      </c>
      <c r="D40" s="133">
        <v>466</v>
      </c>
      <c r="E40" s="133">
        <v>1190</v>
      </c>
      <c r="F40" s="133"/>
      <c r="G40" s="127">
        <f t="shared" si="17"/>
        <v>2338</v>
      </c>
      <c r="H40" s="133">
        <f>2338-1849</f>
        <v>489</v>
      </c>
      <c r="I40" s="133">
        <v>1849</v>
      </c>
      <c r="J40" s="133"/>
      <c r="K40" s="127">
        <f t="shared" si="18"/>
        <v>1670</v>
      </c>
      <c r="L40" s="133">
        <v>300</v>
      </c>
      <c r="M40" s="133">
        <v>1370</v>
      </c>
      <c r="N40" s="133"/>
    </row>
    <row r="41" spans="1:14" s="118" customFormat="1" ht="8.25">
      <c r="A41" s="128" t="s">
        <v>74</v>
      </c>
      <c r="B41" s="129" t="s">
        <v>75</v>
      </c>
      <c r="C41" s="127">
        <f t="shared" si="0"/>
        <v>0</v>
      </c>
      <c r="D41" s="133"/>
      <c r="E41" s="133"/>
      <c r="F41" s="133"/>
      <c r="G41" s="127">
        <f t="shared" si="17"/>
        <v>0</v>
      </c>
      <c r="H41" s="133"/>
      <c r="I41" s="133"/>
      <c r="J41" s="133"/>
      <c r="K41" s="127">
        <f t="shared" si="18"/>
        <v>0</v>
      </c>
      <c r="L41" s="133"/>
      <c r="M41" s="133"/>
      <c r="N41" s="133"/>
    </row>
    <row r="42" spans="1:14" s="118" customFormat="1" ht="8.25">
      <c r="A42" s="128" t="s">
        <v>76</v>
      </c>
      <c r="B42" s="129" t="s">
        <v>77</v>
      </c>
      <c r="C42" s="127">
        <f t="shared" si="0"/>
        <v>100</v>
      </c>
      <c r="D42" s="133">
        <v>100</v>
      </c>
      <c r="E42" s="133"/>
      <c r="F42" s="133"/>
      <c r="G42" s="127">
        <f t="shared" si="17"/>
        <v>115</v>
      </c>
      <c r="H42" s="133">
        <v>115</v>
      </c>
      <c r="I42" s="133"/>
      <c r="J42" s="133"/>
      <c r="K42" s="127">
        <f t="shared" si="18"/>
        <v>64</v>
      </c>
      <c r="L42" s="133">
        <v>64</v>
      </c>
      <c r="M42" s="133"/>
      <c r="N42" s="133"/>
    </row>
    <row r="43" spans="1:14" s="118" customFormat="1" ht="8.25">
      <c r="A43" s="128" t="s">
        <v>78</v>
      </c>
      <c r="B43" s="129" t="s">
        <v>79</v>
      </c>
      <c r="C43" s="127">
        <f t="shared" si="0"/>
        <v>0</v>
      </c>
      <c r="D43" s="136"/>
      <c r="E43" s="136"/>
      <c r="F43" s="136"/>
      <c r="G43" s="127">
        <f t="shared" si="17"/>
        <v>0</v>
      </c>
      <c r="H43" s="136"/>
      <c r="I43" s="136"/>
      <c r="J43" s="136"/>
      <c r="K43" s="127">
        <f t="shared" si="18"/>
        <v>0</v>
      </c>
      <c r="L43" s="136"/>
      <c r="M43" s="136"/>
      <c r="N43" s="136"/>
    </row>
    <row r="44" spans="1:14" s="118" customFormat="1" ht="16.5">
      <c r="A44" s="128" t="s">
        <v>80</v>
      </c>
      <c r="B44" s="129" t="s">
        <v>81</v>
      </c>
      <c r="C44" s="127">
        <f t="shared" si="0"/>
        <v>0</v>
      </c>
      <c r="D44" s="136"/>
      <c r="E44" s="136"/>
      <c r="F44" s="136"/>
      <c r="G44" s="127">
        <f t="shared" si="17"/>
        <v>107</v>
      </c>
      <c r="H44" s="136">
        <v>107</v>
      </c>
      <c r="I44" s="136"/>
      <c r="J44" s="136"/>
      <c r="K44" s="127">
        <f t="shared" si="18"/>
        <v>127</v>
      </c>
      <c r="L44" s="133">
        <v>127</v>
      </c>
      <c r="M44" s="136"/>
      <c r="N44" s="136"/>
    </row>
    <row r="45" spans="1:14" s="118" customFormat="1" ht="10.5" thickBot="1">
      <c r="A45" s="137" t="s">
        <v>82</v>
      </c>
      <c r="B45" s="138" t="s">
        <v>83</v>
      </c>
      <c r="C45" s="139">
        <f>C46+C47+C48+C49+C50</f>
        <v>0</v>
      </c>
      <c r="D45" s="139">
        <v>0</v>
      </c>
      <c r="E45" s="139">
        <v>0</v>
      </c>
      <c r="F45" s="139">
        <v>0</v>
      </c>
      <c r="G45" s="139">
        <f>G46+G47+G48+G49+G50</f>
        <v>0</v>
      </c>
      <c r="H45" s="139">
        <v>0</v>
      </c>
      <c r="I45" s="139">
        <v>0</v>
      </c>
      <c r="J45" s="139">
        <v>0</v>
      </c>
      <c r="K45" s="139">
        <f>K46+K47+K48+K49+K50</f>
        <v>0</v>
      </c>
      <c r="L45" s="139">
        <v>0</v>
      </c>
      <c r="M45" s="139">
        <v>0</v>
      </c>
      <c r="N45" s="139">
        <v>0</v>
      </c>
    </row>
    <row r="46" spans="1:14" s="118" customFormat="1" ht="8.25">
      <c r="A46" s="125" t="s">
        <v>84</v>
      </c>
      <c r="B46" s="126" t="s">
        <v>85</v>
      </c>
      <c r="C46" s="127">
        <f t="shared" si="0"/>
        <v>0</v>
      </c>
      <c r="D46" s="140"/>
      <c r="E46" s="140"/>
      <c r="F46" s="140"/>
      <c r="G46" s="127">
        <f aca="true" t="shared" si="19" ref="G46:G50">H46+I46+J46</f>
        <v>0</v>
      </c>
      <c r="H46" s="140"/>
      <c r="I46" s="140"/>
      <c r="J46" s="140"/>
      <c r="K46" s="127">
        <f aca="true" t="shared" si="20" ref="K46:K50">L46+M46+N46</f>
        <v>0</v>
      </c>
      <c r="L46" s="140"/>
      <c r="M46" s="140"/>
      <c r="N46" s="140"/>
    </row>
    <row r="47" spans="1:14" s="118" customFormat="1" ht="8.25">
      <c r="A47" s="128" t="s">
        <v>86</v>
      </c>
      <c r="B47" s="129" t="s">
        <v>87</v>
      </c>
      <c r="C47" s="127">
        <f t="shared" si="0"/>
        <v>0</v>
      </c>
      <c r="D47" s="136"/>
      <c r="E47" s="136"/>
      <c r="F47" s="136"/>
      <c r="G47" s="127">
        <f t="shared" si="19"/>
        <v>0</v>
      </c>
      <c r="H47" s="136"/>
      <c r="I47" s="136"/>
      <c r="J47" s="136"/>
      <c r="K47" s="127">
        <f t="shared" si="20"/>
        <v>0</v>
      </c>
      <c r="L47" s="136"/>
      <c r="M47" s="136"/>
      <c r="N47" s="136"/>
    </row>
    <row r="48" spans="1:14" s="118" customFormat="1" ht="8.25">
      <c r="A48" s="128" t="s">
        <v>88</v>
      </c>
      <c r="B48" s="129" t="s">
        <v>89</v>
      </c>
      <c r="C48" s="127">
        <f t="shared" si="0"/>
        <v>0</v>
      </c>
      <c r="D48" s="136"/>
      <c r="E48" s="136"/>
      <c r="F48" s="136"/>
      <c r="G48" s="127">
        <f t="shared" si="19"/>
        <v>0</v>
      </c>
      <c r="H48" s="136"/>
      <c r="I48" s="136"/>
      <c r="J48" s="136"/>
      <c r="K48" s="127">
        <f t="shared" si="20"/>
        <v>0</v>
      </c>
      <c r="L48" s="136"/>
      <c r="M48" s="136"/>
      <c r="N48" s="136"/>
    </row>
    <row r="49" spans="1:14" s="118" customFormat="1" ht="8.25">
      <c r="A49" s="128" t="s">
        <v>90</v>
      </c>
      <c r="B49" s="129" t="s">
        <v>91</v>
      </c>
      <c r="C49" s="127">
        <f t="shared" si="0"/>
        <v>0</v>
      </c>
      <c r="D49" s="136"/>
      <c r="E49" s="136"/>
      <c r="F49" s="136"/>
      <c r="G49" s="127">
        <f t="shared" si="19"/>
        <v>0</v>
      </c>
      <c r="H49" s="136"/>
      <c r="I49" s="136"/>
      <c r="J49" s="136"/>
      <c r="K49" s="127">
        <f t="shared" si="20"/>
        <v>0</v>
      </c>
      <c r="L49" s="136"/>
      <c r="M49" s="136"/>
      <c r="N49" s="136"/>
    </row>
    <row r="50" spans="1:14" s="118" customFormat="1" ht="9" thickBot="1">
      <c r="A50" s="130" t="s">
        <v>92</v>
      </c>
      <c r="B50" s="131" t="s">
        <v>93</v>
      </c>
      <c r="C50" s="127">
        <f t="shared" si="0"/>
        <v>0</v>
      </c>
      <c r="D50" s="141"/>
      <c r="E50" s="141"/>
      <c r="F50" s="141"/>
      <c r="G50" s="127">
        <f t="shared" si="19"/>
        <v>0</v>
      </c>
      <c r="H50" s="141"/>
      <c r="I50" s="141"/>
      <c r="J50" s="141"/>
      <c r="K50" s="127">
        <f t="shared" si="20"/>
        <v>0</v>
      </c>
      <c r="L50" s="141"/>
      <c r="M50" s="141"/>
      <c r="N50" s="141"/>
    </row>
    <row r="51" spans="1:14" s="118" customFormat="1" ht="10.5" thickBot="1">
      <c r="A51" s="122" t="s">
        <v>94</v>
      </c>
      <c r="B51" s="123" t="s">
        <v>95</v>
      </c>
      <c r="C51" s="124">
        <f>C52+C53+C54+C55</f>
        <v>15815</v>
      </c>
      <c r="D51" s="124">
        <f aca="true" t="shared" si="21" ref="D51:F51">D52+D53+D54+D55</f>
        <v>15815</v>
      </c>
      <c r="E51" s="124">
        <f t="shared" si="21"/>
        <v>0</v>
      </c>
      <c r="F51" s="124">
        <f t="shared" si="21"/>
        <v>0</v>
      </c>
      <c r="G51" s="124">
        <f>G52+G53+G54+G55</f>
        <v>59557</v>
      </c>
      <c r="H51" s="124">
        <f aca="true" t="shared" si="22" ref="H51:J51">H52+H53+H54+H55</f>
        <v>59557</v>
      </c>
      <c r="I51" s="124">
        <f t="shared" si="22"/>
        <v>0</v>
      </c>
      <c r="J51" s="124">
        <f t="shared" si="22"/>
        <v>0</v>
      </c>
      <c r="K51" s="124">
        <f>K52+K53+K54+K55</f>
        <v>37138</v>
      </c>
      <c r="L51" s="124">
        <f aca="true" t="shared" si="23" ref="L51:N51">L52+L53+L54+L55</f>
        <v>37138</v>
      </c>
      <c r="M51" s="124">
        <f t="shared" si="23"/>
        <v>0</v>
      </c>
      <c r="N51" s="124">
        <f t="shared" si="23"/>
        <v>0</v>
      </c>
    </row>
    <row r="52" spans="1:14" s="118" customFormat="1" ht="8.25">
      <c r="A52" s="125" t="s">
        <v>96</v>
      </c>
      <c r="B52" s="126" t="s">
        <v>97</v>
      </c>
      <c r="C52" s="127">
        <f>D52+E52+F52</f>
        <v>0</v>
      </c>
      <c r="D52" s="127"/>
      <c r="E52" s="127"/>
      <c r="F52" s="127"/>
      <c r="G52" s="127">
        <f>H52+I52+J52</f>
        <v>0</v>
      </c>
      <c r="H52" s="127"/>
      <c r="I52" s="127"/>
      <c r="J52" s="127"/>
      <c r="K52" s="127">
        <f>L52+M52+N52</f>
        <v>0</v>
      </c>
      <c r="L52" s="127"/>
      <c r="M52" s="127"/>
      <c r="N52" s="127"/>
    </row>
    <row r="53" spans="1:14" s="118" customFormat="1" ht="16.5">
      <c r="A53" s="128" t="s">
        <v>98</v>
      </c>
      <c r="B53" s="129" t="s">
        <v>99</v>
      </c>
      <c r="C53" s="127">
        <f t="shared" si="0"/>
        <v>0</v>
      </c>
      <c r="D53" s="133"/>
      <c r="E53" s="133"/>
      <c r="F53" s="133"/>
      <c r="G53" s="127">
        <f aca="true" t="shared" si="24" ref="G53:G55">H53+I53+J53</f>
        <v>1201</v>
      </c>
      <c r="H53" s="133">
        <v>1201</v>
      </c>
      <c r="I53" s="133"/>
      <c r="J53" s="133"/>
      <c r="K53" s="127">
        <f aca="true" t="shared" si="25" ref="K53:K55">L53+M53+N53</f>
        <v>1201</v>
      </c>
      <c r="L53" s="133">
        <v>1201</v>
      </c>
      <c r="M53" s="133"/>
      <c r="N53" s="133"/>
    </row>
    <row r="54" spans="1:14" s="118" customFormat="1" ht="8.25">
      <c r="A54" s="128" t="s">
        <v>100</v>
      </c>
      <c r="B54" s="129" t="s">
        <v>101</v>
      </c>
      <c r="C54" s="127">
        <f t="shared" si="0"/>
        <v>15815</v>
      </c>
      <c r="D54" s="133">
        <v>15815</v>
      </c>
      <c r="E54" s="133"/>
      <c r="F54" s="133"/>
      <c r="G54" s="127">
        <f t="shared" si="24"/>
        <v>58356</v>
      </c>
      <c r="H54" s="133">
        <f>59557-1201</f>
        <v>58356</v>
      </c>
      <c r="I54" s="133"/>
      <c r="J54" s="133"/>
      <c r="K54" s="127">
        <f t="shared" si="25"/>
        <v>35937</v>
      </c>
      <c r="L54" s="133">
        <v>35937</v>
      </c>
      <c r="M54" s="133"/>
      <c r="N54" s="133"/>
    </row>
    <row r="55" spans="1:14" s="118" customFormat="1" ht="9" thickBot="1">
      <c r="A55" s="130" t="s">
        <v>102</v>
      </c>
      <c r="B55" s="131" t="s">
        <v>103</v>
      </c>
      <c r="C55" s="127">
        <f t="shared" si="0"/>
        <v>0</v>
      </c>
      <c r="D55" s="134"/>
      <c r="E55" s="134"/>
      <c r="F55" s="134"/>
      <c r="G55" s="127">
        <f t="shared" si="24"/>
        <v>0</v>
      </c>
      <c r="H55" s="134"/>
      <c r="I55" s="134"/>
      <c r="J55" s="134"/>
      <c r="K55" s="127">
        <f t="shared" si="25"/>
        <v>0</v>
      </c>
      <c r="L55" s="134"/>
      <c r="M55" s="134"/>
      <c r="N55" s="134"/>
    </row>
    <row r="56" spans="1:14" s="118" customFormat="1" ht="10.5" thickBot="1">
      <c r="A56" s="122" t="s">
        <v>104</v>
      </c>
      <c r="B56" s="132" t="s">
        <v>105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</row>
    <row r="57" spans="1:14" s="118" customFormat="1" ht="8.25">
      <c r="A57" s="125" t="s">
        <v>106</v>
      </c>
      <c r="B57" s="126" t="s">
        <v>107</v>
      </c>
      <c r="C57" s="127">
        <f t="shared" si="0"/>
        <v>0</v>
      </c>
      <c r="D57" s="136"/>
      <c r="E57" s="136"/>
      <c r="F57" s="136"/>
      <c r="G57" s="127">
        <f aca="true" t="shared" si="26" ref="G57:G60">H57+I57+J57</f>
        <v>0</v>
      </c>
      <c r="H57" s="136"/>
      <c r="I57" s="136"/>
      <c r="J57" s="136"/>
      <c r="K57" s="127">
        <f aca="true" t="shared" si="27" ref="K57:K60">L57+M57+N57</f>
        <v>0</v>
      </c>
      <c r="L57" s="136"/>
      <c r="M57" s="136"/>
      <c r="N57" s="136"/>
    </row>
    <row r="58" spans="1:14" s="118" customFormat="1" ht="8.25">
      <c r="A58" s="128" t="s">
        <v>108</v>
      </c>
      <c r="B58" s="129" t="s">
        <v>109</v>
      </c>
      <c r="C58" s="127">
        <f t="shared" si="0"/>
        <v>0</v>
      </c>
      <c r="D58" s="136"/>
      <c r="E58" s="136"/>
      <c r="F58" s="136"/>
      <c r="G58" s="127">
        <f t="shared" si="26"/>
        <v>0</v>
      </c>
      <c r="H58" s="136"/>
      <c r="I58" s="136"/>
      <c r="J58" s="136"/>
      <c r="K58" s="127">
        <f t="shared" si="27"/>
        <v>0</v>
      </c>
      <c r="L58" s="136"/>
      <c r="M58" s="136"/>
      <c r="N58" s="136"/>
    </row>
    <row r="59" spans="1:14" s="118" customFormat="1" ht="8.25">
      <c r="A59" s="128" t="s">
        <v>110</v>
      </c>
      <c r="B59" s="129" t="s">
        <v>111</v>
      </c>
      <c r="C59" s="127">
        <f t="shared" si="0"/>
        <v>0</v>
      </c>
      <c r="D59" s="136"/>
      <c r="E59" s="136"/>
      <c r="F59" s="136"/>
      <c r="G59" s="127">
        <f t="shared" si="26"/>
        <v>0</v>
      </c>
      <c r="H59" s="136"/>
      <c r="I59" s="136"/>
      <c r="J59" s="136"/>
      <c r="K59" s="127">
        <f t="shared" si="27"/>
        <v>0</v>
      </c>
      <c r="L59" s="136"/>
      <c r="M59" s="136"/>
      <c r="N59" s="136"/>
    </row>
    <row r="60" spans="1:14" s="118" customFormat="1" ht="9" thickBot="1">
      <c r="A60" s="130" t="s">
        <v>112</v>
      </c>
      <c r="B60" s="131" t="s">
        <v>113</v>
      </c>
      <c r="C60" s="127">
        <f t="shared" si="0"/>
        <v>0</v>
      </c>
      <c r="D60" s="136"/>
      <c r="E60" s="136"/>
      <c r="F60" s="136"/>
      <c r="G60" s="127">
        <f t="shared" si="26"/>
        <v>0</v>
      </c>
      <c r="H60" s="136"/>
      <c r="I60" s="136"/>
      <c r="J60" s="136"/>
      <c r="K60" s="127">
        <f t="shared" si="27"/>
        <v>0</v>
      </c>
      <c r="L60" s="136"/>
      <c r="M60" s="136"/>
      <c r="N60" s="136"/>
    </row>
    <row r="61" spans="1:14" s="118" customFormat="1" ht="10.5" thickBot="1">
      <c r="A61" s="122" t="s">
        <v>114</v>
      </c>
      <c r="B61" s="123" t="s">
        <v>115</v>
      </c>
      <c r="C61" s="135">
        <f>C6+C20+C27+C34+C45+C51+C56</f>
        <v>334790</v>
      </c>
      <c r="D61" s="135">
        <f aca="true" t="shared" si="28" ref="D61:F61">D6+D20+D27+D34+D45+D51+D56</f>
        <v>89944</v>
      </c>
      <c r="E61" s="135">
        <f t="shared" si="28"/>
        <v>244846</v>
      </c>
      <c r="F61" s="135">
        <f t="shared" si="28"/>
        <v>0</v>
      </c>
      <c r="G61" s="135">
        <f>G6+G20+G27+G34+G45+G51+G56</f>
        <v>386452</v>
      </c>
      <c r="H61" s="135">
        <f aca="true" t="shared" si="29" ref="H61:J61">H6+H20+H27+H34+H45+H51+H56</f>
        <v>139502</v>
      </c>
      <c r="I61" s="135">
        <f t="shared" si="29"/>
        <v>246950</v>
      </c>
      <c r="J61" s="135">
        <f t="shared" si="29"/>
        <v>0</v>
      </c>
      <c r="K61" s="135">
        <f>K6+K20+K27+K34+K45+K51+K56</f>
        <v>88099</v>
      </c>
      <c r="L61" s="135">
        <f aca="true" t="shared" si="30" ref="L61:N61">L6+L20+L27+L34+L45+L51+L56</f>
        <v>79133</v>
      </c>
      <c r="M61" s="135">
        <f t="shared" si="30"/>
        <v>8966</v>
      </c>
      <c r="N61" s="135">
        <f t="shared" si="30"/>
        <v>0</v>
      </c>
    </row>
    <row r="62" spans="1:14" s="118" customFormat="1" ht="10.5" thickBot="1">
      <c r="A62" s="142" t="s">
        <v>116</v>
      </c>
      <c r="B62" s="132" t="s">
        <v>117</v>
      </c>
      <c r="C62" s="124">
        <f>C63+C64+C65</f>
        <v>0</v>
      </c>
      <c r="D62" s="124">
        <f aca="true" t="shared" si="31" ref="D62:F62">D63+D64+D65</f>
        <v>0</v>
      </c>
      <c r="E62" s="124">
        <f t="shared" si="31"/>
        <v>0</v>
      </c>
      <c r="F62" s="124">
        <f t="shared" si="31"/>
        <v>0</v>
      </c>
      <c r="G62" s="124">
        <f>G63+G64+G65</f>
        <v>0</v>
      </c>
      <c r="H62" s="124">
        <f aca="true" t="shared" si="32" ref="H62:J62">H63+H64+H65</f>
        <v>0</v>
      </c>
      <c r="I62" s="124">
        <f t="shared" si="32"/>
        <v>0</v>
      </c>
      <c r="J62" s="124">
        <f t="shared" si="32"/>
        <v>0</v>
      </c>
      <c r="K62" s="124">
        <f>K63+K64+K65</f>
        <v>0</v>
      </c>
      <c r="L62" s="124">
        <f aca="true" t="shared" si="33" ref="L62:N62">L63+L64+L65</f>
        <v>0</v>
      </c>
      <c r="M62" s="124">
        <f t="shared" si="33"/>
        <v>0</v>
      </c>
      <c r="N62" s="124">
        <f t="shared" si="33"/>
        <v>0</v>
      </c>
    </row>
    <row r="63" spans="1:14" s="118" customFormat="1" ht="16.5">
      <c r="A63" s="125" t="s">
        <v>118</v>
      </c>
      <c r="B63" s="126" t="s">
        <v>119</v>
      </c>
      <c r="C63" s="127">
        <f aca="true" t="shared" si="34" ref="C63:C65">D63+E63+F63</f>
        <v>0</v>
      </c>
      <c r="D63" s="136"/>
      <c r="E63" s="136"/>
      <c r="F63" s="136"/>
      <c r="G63" s="127">
        <f aca="true" t="shared" si="35" ref="G63:G65">H63+I63+J63</f>
        <v>0</v>
      </c>
      <c r="H63" s="136"/>
      <c r="I63" s="136"/>
      <c r="J63" s="136"/>
      <c r="K63" s="127">
        <f aca="true" t="shared" si="36" ref="K63:K65">L63+M63+N63</f>
        <v>0</v>
      </c>
      <c r="L63" s="136"/>
      <c r="M63" s="136"/>
      <c r="N63" s="136"/>
    </row>
    <row r="64" spans="1:14" s="118" customFormat="1" ht="16.5">
      <c r="A64" s="128" t="s">
        <v>120</v>
      </c>
      <c r="B64" s="129" t="s">
        <v>121</v>
      </c>
      <c r="C64" s="127">
        <f t="shared" si="34"/>
        <v>0</v>
      </c>
      <c r="D64" s="136">
        <v>0</v>
      </c>
      <c r="E64" s="136"/>
      <c r="F64" s="136"/>
      <c r="G64" s="127">
        <f t="shared" si="35"/>
        <v>0</v>
      </c>
      <c r="H64" s="136">
        <v>0</v>
      </c>
      <c r="I64" s="136"/>
      <c r="J64" s="136"/>
      <c r="K64" s="127">
        <f t="shared" si="36"/>
        <v>0</v>
      </c>
      <c r="L64" s="136">
        <v>0</v>
      </c>
      <c r="M64" s="136"/>
      <c r="N64" s="136"/>
    </row>
    <row r="65" spans="1:14" s="118" customFormat="1" ht="17.25" thickBot="1">
      <c r="A65" s="130" t="s">
        <v>122</v>
      </c>
      <c r="B65" s="143" t="s">
        <v>123</v>
      </c>
      <c r="C65" s="127">
        <f t="shared" si="34"/>
        <v>0</v>
      </c>
      <c r="D65" s="136"/>
      <c r="E65" s="136"/>
      <c r="F65" s="136"/>
      <c r="G65" s="127">
        <f t="shared" si="35"/>
        <v>0</v>
      </c>
      <c r="H65" s="136"/>
      <c r="I65" s="136"/>
      <c r="J65" s="136"/>
      <c r="K65" s="127">
        <f t="shared" si="36"/>
        <v>0</v>
      </c>
      <c r="L65" s="136"/>
      <c r="M65" s="136"/>
      <c r="N65" s="136"/>
    </row>
    <row r="66" spans="1:14" s="118" customFormat="1" ht="10.5" thickBot="1">
      <c r="A66" s="142" t="s">
        <v>124</v>
      </c>
      <c r="B66" s="132" t="s">
        <v>125</v>
      </c>
      <c r="C66" s="124">
        <v>0</v>
      </c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</row>
    <row r="67" spans="1:14" s="118" customFormat="1" ht="16.5">
      <c r="A67" s="125" t="s">
        <v>126</v>
      </c>
      <c r="B67" s="126" t="s">
        <v>127</v>
      </c>
      <c r="C67" s="127">
        <f aca="true" t="shared" si="37" ref="C67:C70">D67+E67+F67</f>
        <v>0</v>
      </c>
      <c r="D67" s="136"/>
      <c r="E67" s="136"/>
      <c r="F67" s="136"/>
      <c r="G67" s="127">
        <f aca="true" t="shared" si="38" ref="G67:G70">H67+I67+J67</f>
        <v>0</v>
      </c>
      <c r="H67" s="136"/>
      <c r="I67" s="136"/>
      <c r="J67" s="136"/>
      <c r="K67" s="127">
        <f aca="true" t="shared" si="39" ref="K67:K70">L67+M67+N67</f>
        <v>0</v>
      </c>
      <c r="L67" s="136"/>
      <c r="M67" s="136"/>
      <c r="N67" s="136"/>
    </row>
    <row r="68" spans="1:14" s="118" customFormat="1" ht="16.5">
      <c r="A68" s="128" t="s">
        <v>128</v>
      </c>
      <c r="B68" s="129" t="s">
        <v>129</v>
      </c>
      <c r="C68" s="127">
        <f t="shared" si="37"/>
        <v>0</v>
      </c>
      <c r="D68" s="136"/>
      <c r="E68" s="136"/>
      <c r="F68" s="136"/>
      <c r="G68" s="127">
        <f t="shared" si="38"/>
        <v>0</v>
      </c>
      <c r="H68" s="136"/>
      <c r="I68" s="136"/>
      <c r="J68" s="136"/>
      <c r="K68" s="127">
        <f t="shared" si="39"/>
        <v>0</v>
      </c>
      <c r="L68" s="136"/>
      <c r="M68" s="136"/>
      <c r="N68" s="136"/>
    </row>
    <row r="69" spans="1:14" s="118" customFormat="1" ht="16.5">
      <c r="A69" s="128" t="s">
        <v>130</v>
      </c>
      <c r="B69" s="129" t="s">
        <v>131</v>
      </c>
      <c r="C69" s="127">
        <f t="shared" si="37"/>
        <v>0</v>
      </c>
      <c r="D69" s="136"/>
      <c r="E69" s="136"/>
      <c r="F69" s="136"/>
      <c r="G69" s="127">
        <f t="shared" si="38"/>
        <v>0</v>
      </c>
      <c r="H69" s="136"/>
      <c r="I69" s="136"/>
      <c r="J69" s="136"/>
      <c r="K69" s="127">
        <f t="shared" si="39"/>
        <v>0</v>
      </c>
      <c r="L69" s="136"/>
      <c r="M69" s="136"/>
      <c r="N69" s="136"/>
    </row>
    <row r="70" spans="1:14" s="118" customFormat="1" ht="17.25" thickBot="1">
      <c r="A70" s="130" t="s">
        <v>132</v>
      </c>
      <c r="B70" s="131" t="s">
        <v>133</v>
      </c>
      <c r="C70" s="127">
        <f t="shared" si="37"/>
        <v>0</v>
      </c>
      <c r="D70" s="136"/>
      <c r="E70" s="136"/>
      <c r="F70" s="136"/>
      <c r="G70" s="127">
        <f t="shared" si="38"/>
        <v>0</v>
      </c>
      <c r="H70" s="136"/>
      <c r="I70" s="136"/>
      <c r="J70" s="136"/>
      <c r="K70" s="127">
        <f t="shared" si="39"/>
        <v>0</v>
      </c>
      <c r="L70" s="136"/>
      <c r="M70" s="136"/>
      <c r="N70" s="136"/>
    </row>
    <row r="71" spans="1:14" s="118" customFormat="1" ht="10.5" thickBot="1">
      <c r="A71" s="142" t="s">
        <v>134</v>
      </c>
      <c r="B71" s="132" t="s">
        <v>135</v>
      </c>
      <c r="C71" s="124">
        <f>C72+C73</f>
        <v>1500</v>
      </c>
      <c r="D71" s="124">
        <f aca="true" t="shared" si="40" ref="D71:F71">D72+D73</f>
        <v>0</v>
      </c>
      <c r="E71" s="124">
        <f t="shared" si="40"/>
        <v>1500</v>
      </c>
      <c r="F71" s="124">
        <f t="shared" si="40"/>
        <v>0</v>
      </c>
      <c r="G71" s="124">
        <f>G72+G73</f>
        <v>10632</v>
      </c>
      <c r="H71" s="124">
        <f aca="true" t="shared" si="41" ref="H71:J71">H72+H73</f>
        <v>10632</v>
      </c>
      <c r="I71" s="124">
        <f t="shared" si="41"/>
        <v>0</v>
      </c>
      <c r="J71" s="124">
        <f t="shared" si="41"/>
        <v>0</v>
      </c>
      <c r="K71" s="124">
        <f>K72+K73</f>
        <v>0</v>
      </c>
      <c r="L71" s="124">
        <f aca="true" t="shared" si="42" ref="L71:N71">L72+L73</f>
        <v>0</v>
      </c>
      <c r="M71" s="124">
        <f t="shared" si="42"/>
        <v>0</v>
      </c>
      <c r="N71" s="124">
        <f t="shared" si="42"/>
        <v>0</v>
      </c>
    </row>
    <row r="72" spans="1:14" s="118" customFormat="1" ht="16.5">
      <c r="A72" s="125" t="s">
        <v>136</v>
      </c>
      <c r="B72" s="126" t="s">
        <v>137</v>
      </c>
      <c r="C72" s="127">
        <f aca="true" t="shared" si="43" ref="C72:C73">D72+E72+F72</f>
        <v>1500</v>
      </c>
      <c r="D72" s="136">
        <v>0</v>
      </c>
      <c r="E72" s="136">
        <v>1500</v>
      </c>
      <c r="F72" s="136"/>
      <c r="G72" s="127">
        <f aca="true" t="shared" si="44" ref="G72:G73">H72+I72+J72</f>
        <v>10632</v>
      </c>
      <c r="H72" s="136">
        <v>10632</v>
      </c>
      <c r="I72" s="136">
        <v>0</v>
      </c>
      <c r="J72" s="136"/>
      <c r="K72" s="127"/>
      <c r="L72" s="136"/>
      <c r="M72" s="136">
        <v>0</v>
      </c>
      <c r="N72" s="136"/>
    </row>
    <row r="73" spans="1:14" s="118" customFormat="1" ht="17.25" thickBot="1">
      <c r="A73" s="130" t="s">
        <v>138</v>
      </c>
      <c r="B73" s="131" t="s">
        <v>139</v>
      </c>
      <c r="C73" s="127">
        <f t="shared" si="43"/>
        <v>0</v>
      </c>
      <c r="D73" s="136"/>
      <c r="E73" s="136"/>
      <c r="F73" s="136"/>
      <c r="G73" s="127">
        <f t="shared" si="44"/>
        <v>0</v>
      </c>
      <c r="H73" s="136"/>
      <c r="I73" s="136"/>
      <c r="J73" s="136"/>
      <c r="K73" s="127">
        <f aca="true" t="shared" si="45" ref="K73">L73+M73+N73</f>
        <v>0</v>
      </c>
      <c r="L73" s="136"/>
      <c r="M73" s="136"/>
      <c r="N73" s="136"/>
    </row>
    <row r="74" spans="1:14" s="118" customFormat="1" ht="10.5" thickBot="1">
      <c r="A74" s="142" t="s">
        <v>140</v>
      </c>
      <c r="B74" s="132" t="s">
        <v>141</v>
      </c>
      <c r="C74" s="124">
        <f>C75+C76+C77</f>
        <v>23072</v>
      </c>
      <c r="D74" s="124">
        <f aca="true" t="shared" si="46" ref="D74:F74">D75+D76+D77</f>
        <v>23072</v>
      </c>
      <c r="E74" s="124">
        <f t="shared" si="46"/>
        <v>0</v>
      </c>
      <c r="F74" s="124">
        <f t="shared" si="46"/>
        <v>0</v>
      </c>
      <c r="G74" s="124">
        <f>G75+G76+G77</f>
        <v>22499</v>
      </c>
      <c r="H74" s="124">
        <f aca="true" t="shared" si="47" ref="H74:J74">H75+H76+H77</f>
        <v>22499</v>
      </c>
      <c r="I74" s="124">
        <f t="shared" si="47"/>
        <v>0</v>
      </c>
      <c r="J74" s="124">
        <f t="shared" si="47"/>
        <v>0</v>
      </c>
      <c r="K74" s="124">
        <f>K75+K76+K77</f>
        <v>10800</v>
      </c>
      <c r="L74" s="124">
        <f aca="true" t="shared" si="48" ref="L74:N74">L75+L76+L77</f>
        <v>10800</v>
      </c>
      <c r="M74" s="124">
        <f t="shared" si="48"/>
        <v>0</v>
      </c>
      <c r="N74" s="124">
        <f t="shared" si="48"/>
        <v>0</v>
      </c>
    </row>
    <row r="75" spans="1:14" s="118" customFormat="1" ht="16.5">
      <c r="A75" s="125" t="s">
        <v>142</v>
      </c>
      <c r="B75" s="126" t="s">
        <v>143</v>
      </c>
      <c r="C75" s="127">
        <f aca="true" t="shared" si="49" ref="C75:C77">D75+E75+F75</f>
        <v>23072</v>
      </c>
      <c r="D75" s="136">
        <v>23072</v>
      </c>
      <c r="E75" s="136"/>
      <c r="F75" s="136"/>
      <c r="G75" s="127">
        <f aca="true" t="shared" si="50" ref="G75:G77">H75+I75+J75</f>
        <v>22499</v>
      </c>
      <c r="H75" s="136">
        <v>22499</v>
      </c>
      <c r="I75" s="136"/>
      <c r="J75" s="136"/>
      <c r="K75" s="127">
        <f aca="true" t="shared" si="51" ref="K75:K77">L75+M75+N75</f>
        <v>10800</v>
      </c>
      <c r="L75" s="133">
        <v>10800</v>
      </c>
      <c r="M75" s="136"/>
      <c r="N75" s="136"/>
    </row>
    <row r="76" spans="1:14" s="118" customFormat="1" ht="16.5">
      <c r="A76" s="128" t="s">
        <v>144</v>
      </c>
      <c r="B76" s="129" t="s">
        <v>145</v>
      </c>
      <c r="C76" s="127">
        <f t="shared" si="49"/>
        <v>0</v>
      </c>
      <c r="D76" s="136"/>
      <c r="E76" s="136"/>
      <c r="F76" s="136"/>
      <c r="G76" s="127">
        <f t="shared" si="50"/>
        <v>0</v>
      </c>
      <c r="H76" s="136"/>
      <c r="I76" s="136"/>
      <c r="J76" s="136"/>
      <c r="K76" s="127">
        <f t="shared" si="51"/>
        <v>0</v>
      </c>
      <c r="L76" s="136"/>
      <c r="M76" s="136"/>
      <c r="N76" s="136"/>
    </row>
    <row r="77" spans="1:14" s="118" customFormat="1" ht="17.25" thickBot="1">
      <c r="A77" s="130" t="s">
        <v>146</v>
      </c>
      <c r="B77" s="131" t="s">
        <v>147</v>
      </c>
      <c r="C77" s="127">
        <f t="shared" si="49"/>
        <v>0</v>
      </c>
      <c r="D77" s="136"/>
      <c r="E77" s="136"/>
      <c r="F77" s="136"/>
      <c r="G77" s="127">
        <f t="shared" si="50"/>
        <v>0</v>
      </c>
      <c r="H77" s="136"/>
      <c r="I77" s="136"/>
      <c r="J77" s="136"/>
      <c r="K77" s="127">
        <f t="shared" si="51"/>
        <v>0</v>
      </c>
      <c r="L77" s="136"/>
      <c r="M77" s="136"/>
      <c r="N77" s="136"/>
    </row>
    <row r="78" spans="1:14" s="118" customFormat="1" ht="10.5" thickBot="1">
      <c r="A78" s="142" t="s">
        <v>148</v>
      </c>
      <c r="B78" s="132" t="s">
        <v>149</v>
      </c>
      <c r="C78" s="124">
        <v>0</v>
      </c>
      <c r="D78" s="124">
        <v>0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24">
        <v>0</v>
      </c>
    </row>
    <row r="79" spans="1:14" s="118" customFormat="1" ht="16.5">
      <c r="A79" s="144" t="s">
        <v>150</v>
      </c>
      <c r="B79" s="126" t="s">
        <v>151</v>
      </c>
      <c r="C79" s="127">
        <f aca="true" t="shared" si="52" ref="C79:C82">D79+E79+F79</f>
        <v>0</v>
      </c>
      <c r="D79" s="136"/>
      <c r="E79" s="136"/>
      <c r="F79" s="136"/>
      <c r="G79" s="127">
        <f aca="true" t="shared" si="53" ref="G79:G82">H79+I79+J79</f>
        <v>0</v>
      </c>
      <c r="H79" s="136"/>
      <c r="I79" s="136"/>
      <c r="J79" s="136"/>
      <c r="K79" s="127">
        <f aca="true" t="shared" si="54" ref="K79:K82">L79+M79+N79</f>
        <v>0</v>
      </c>
      <c r="L79" s="136"/>
      <c r="M79" s="136"/>
      <c r="N79" s="136"/>
    </row>
    <row r="80" spans="1:14" s="118" customFormat="1" ht="16.5">
      <c r="A80" s="145" t="s">
        <v>152</v>
      </c>
      <c r="B80" s="129" t="s">
        <v>153</v>
      </c>
      <c r="C80" s="127">
        <f t="shared" si="52"/>
        <v>0</v>
      </c>
      <c r="D80" s="136"/>
      <c r="E80" s="136"/>
      <c r="F80" s="136"/>
      <c r="G80" s="127">
        <f t="shared" si="53"/>
        <v>0</v>
      </c>
      <c r="H80" s="136"/>
      <c r="I80" s="136"/>
      <c r="J80" s="136"/>
      <c r="K80" s="127">
        <f t="shared" si="54"/>
        <v>0</v>
      </c>
      <c r="L80" s="136"/>
      <c r="M80" s="136"/>
      <c r="N80" s="136"/>
    </row>
    <row r="81" spans="1:14" s="118" customFormat="1" ht="16.5">
      <c r="A81" s="145" t="s">
        <v>154</v>
      </c>
      <c r="B81" s="129" t="s">
        <v>155</v>
      </c>
      <c r="C81" s="127">
        <f t="shared" si="52"/>
        <v>0</v>
      </c>
      <c r="D81" s="136"/>
      <c r="E81" s="136"/>
      <c r="F81" s="136"/>
      <c r="G81" s="127">
        <f t="shared" si="53"/>
        <v>0</v>
      </c>
      <c r="H81" s="136"/>
      <c r="I81" s="136"/>
      <c r="J81" s="136"/>
      <c r="K81" s="127">
        <f t="shared" si="54"/>
        <v>0</v>
      </c>
      <c r="L81" s="136"/>
      <c r="M81" s="136"/>
      <c r="N81" s="136"/>
    </row>
    <row r="82" spans="1:14" s="118" customFormat="1" ht="17.25" thickBot="1">
      <c r="A82" s="146" t="s">
        <v>156</v>
      </c>
      <c r="B82" s="131" t="s">
        <v>157</v>
      </c>
      <c r="C82" s="127">
        <f t="shared" si="52"/>
        <v>0</v>
      </c>
      <c r="D82" s="136"/>
      <c r="E82" s="136"/>
      <c r="F82" s="136"/>
      <c r="G82" s="127">
        <f t="shared" si="53"/>
        <v>0</v>
      </c>
      <c r="H82" s="136"/>
      <c r="I82" s="136"/>
      <c r="J82" s="136"/>
      <c r="K82" s="127">
        <f t="shared" si="54"/>
        <v>0</v>
      </c>
      <c r="L82" s="136"/>
      <c r="M82" s="136"/>
      <c r="N82" s="136"/>
    </row>
    <row r="83" spans="1:14" s="118" customFormat="1" ht="10.5" thickBot="1">
      <c r="A83" s="142" t="s">
        <v>158</v>
      </c>
      <c r="B83" s="132" t="s">
        <v>159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</row>
    <row r="84" spans="1:14" s="118" customFormat="1" ht="10.5" thickBot="1">
      <c r="A84" s="142" t="s">
        <v>160</v>
      </c>
      <c r="B84" s="148" t="s">
        <v>161</v>
      </c>
      <c r="C84" s="135">
        <f>C62+C66+C71+C74+C78</f>
        <v>24572</v>
      </c>
      <c r="D84" s="135">
        <f aca="true" t="shared" si="55" ref="D84:F84">D62+D66+D71+D74+D78</f>
        <v>23072</v>
      </c>
      <c r="E84" s="135">
        <f t="shared" si="55"/>
        <v>1500</v>
      </c>
      <c r="F84" s="135">
        <f t="shared" si="55"/>
        <v>0</v>
      </c>
      <c r="G84" s="135">
        <f>G62+G66+G71+G74+G78</f>
        <v>33131</v>
      </c>
      <c r="H84" s="135">
        <f aca="true" t="shared" si="56" ref="H84:J84">H62+H66+H71+H74+H78</f>
        <v>33131</v>
      </c>
      <c r="I84" s="135">
        <f t="shared" si="56"/>
        <v>0</v>
      </c>
      <c r="J84" s="135">
        <f t="shared" si="56"/>
        <v>0</v>
      </c>
      <c r="K84" s="135">
        <f>K62+K66+K71+K74+K78</f>
        <v>10800</v>
      </c>
      <c r="L84" s="135">
        <f aca="true" t="shared" si="57" ref="L84:N84">L62+L66+L71+L74+L78</f>
        <v>10800</v>
      </c>
      <c r="M84" s="135">
        <f t="shared" si="57"/>
        <v>0</v>
      </c>
      <c r="N84" s="135">
        <f t="shared" si="57"/>
        <v>0</v>
      </c>
    </row>
    <row r="85" spans="1:14" s="118" customFormat="1" ht="25.5" customHeight="1" thickBot="1">
      <c r="A85" s="149" t="s">
        <v>162</v>
      </c>
      <c r="B85" s="150" t="s">
        <v>163</v>
      </c>
      <c r="C85" s="135">
        <f>C61+C84</f>
        <v>359362</v>
      </c>
      <c r="D85" s="135">
        <f aca="true" t="shared" si="58" ref="D85:F85">D61+D84</f>
        <v>113016</v>
      </c>
      <c r="E85" s="135">
        <f t="shared" si="58"/>
        <v>246346</v>
      </c>
      <c r="F85" s="135">
        <f t="shared" si="58"/>
        <v>0</v>
      </c>
      <c r="G85" s="135">
        <f>G61+G84</f>
        <v>419583</v>
      </c>
      <c r="H85" s="135">
        <f aca="true" t="shared" si="59" ref="H85:J85">H61+H84</f>
        <v>172633</v>
      </c>
      <c r="I85" s="135">
        <f t="shared" si="59"/>
        <v>246950</v>
      </c>
      <c r="J85" s="135">
        <f t="shared" si="59"/>
        <v>0</v>
      </c>
      <c r="K85" s="135">
        <f>K61+K84</f>
        <v>98899</v>
      </c>
      <c r="L85" s="135">
        <f aca="true" t="shared" si="60" ref="L85:N85">L61+L84</f>
        <v>89933</v>
      </c>
      <c r="M85" s="135">
        <f t="shared" si="60"/>
        <v>8966</v>
      </c>
      <c r="N85" s="135">
        <f t="shared" si="60"/>
        <v>0</v>
      </c>
    </row>
    <row r="86" spans="1:14" ht="15">
      <c r="A86" s="151"/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</row>
    <row r="87" spans="1:14" ht="15">
      <c r="A87" s="151"/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</row>
    <row r="88" spans="1:14" ht="15.75">
      <c r="A88" s="153"/>
      <c r="B88" s="154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</row>
    <row r="89" spans="1:10" ht="15">
      <c r="A89" s="109" t="s">
        <v>164</v>
      </c>
      <c r="B89" s="109"/>
      <c r="C89" s="109"/>
      <c r="D89" s="109"/>
      <c r="E89" s="109"/>
      <c r="F89" s="109"/>
      <c r="G89" s="109"/>
      <c r="H89" s="109"/>
      <c r="I89" s="109"/>
      <c r="J89" s="109"/>
    </row>
    <row r="90" spans="1:14" ht="15.75" thickBot="1">
      <c r="A90" s="156" t="s">
        <v>241</v>
      </c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12"/>
      <c r="N90" s="112" t="s">
        <v>246</v>
      </c>
    </row>
    <row r="91" spans="1:14" s="118" customFormat="1" ht="30" thickBot="1">
      <c r="A91" s="113" t="s">
        <v>1</v>
      </c>
      <c r="B91" s="114" t="s">
        <v>165</v>
      </c>
      <c r="C91" s="158" t="s">
        <v>277</v>
      </c>
      <c r="D91" s="158" t="s">
        <v>277</v>
      </c>
      <c r="E91" s="158" t="s">
        <v>277</v>
      </c>
      <c r="F91" s="158" t="s">
        <v>277</v>
      </c>
      <c r="G91" s="158" t="s">
        <v>278</v>
      </c>
      <c r="H91" s="158" t="s">
        <v>278</v>
      </c>
      <c r="I91" s="158" t="s">
        <v>278</v>
      </c>
      <c r="J91" s="158" t="s">
        <v>278</v>
      </c>
      <c r="K91" s="158" t="s">
        <v>278</v>
      </c>
      <c r="L91" s="158" t="s">
        <v>278</v>
      </c>
      <c r="M91" s="158" t="s">
        <v>278</v>
      </c>
      <c r="N91" s="158" t="s">
        <v>278</v>
      </c>
    </row>
    <row r="92" spans="1:14" s="118" customFormat="1" ht="10.5" thickBot="1">
      <c r="A92" s="113" t="s">
        <v>237</v>
      </c>
      <c r="B92" s="114" t="s">
        <v>238</v>
      </c>
      <c r="C92" s="158" t="s">
        <v>239</v>
      </c>
      <c r="D92" s="158" t="s">
        <v>247</v>
      </c>
      <c r="E92" s="158" t="s">
        <v>248</v>
      </c>
      <c r="F92" s="158" t="s">
        <v>249</v>
      </c>
      <c r="G92" s="158" t="s">
        <v>270</v>
      </c>
      <c r="H92" s="158" t="s">
        <v>271</v>
      </c>
      <c r="I92" s="158" t="s">
        <v>272</v>
      </c>
      <c r="J92" s="158" t="s">
        <v>273</v>
      </c>
      <c r="K92" s="158" t="s">
        <v>274</v>
      </c>
      <c r="L92" s="158" t="s">
        <v>289</v>
      </c>
      <c r="M92" s="158" t="s">
        <v>290</v>
      </c>
      <c r="N92" s="158" t="s">
        <v>291</v>
      </c>
    </row>
    <row r="93" spans="1:14" s="118" customFormat="1" ht="39.75" thickBot="1">
      <c r="A93" s="119"/>
      <c r="B93" s="120"/>
      <c r="C93" s="121" t="s">
        <v>242</v>
      </c>
      <c r="D93" s="121" t="s">
        <v>243</v>
      </c>
      <c r="E93" s="121" t="s">
        <v>244</v>
      </c>
      <c r="F93" s="121" t="s">
        <v>245</v>
      </c>
      <c r="G93" s="121" t="s">
        <v>242</v>
      </c>
      <c r="H93" s="121" t="s">
        <v>243</v>
      </c>
      <c r="I93" s="121" t="s">
        <v>244</v>
      </c>
      <c r="J93" s="121" t="s">
        <v>245</v>
      </c>
      <c r="K93" s="121" t="s">
        <v>242</v>
      </c>
      <c r="L93" s="121" t="s">
        <v>243</v>
      </c>
      <c r="M93" s="121" t="s">
        <v>244</v>
      </c>
      <c r="N93" s="121" t="s">
        <v>245</v>
      </c>
    </row>
    <row r="94" spans="1:14" s="118" customFormat="1" ht="10.5" thickBot="1">
      <c r="A94" s="159" t="s">
        <v>4</v>
      </c>
      <c r="B94" s="160" t="s">
        <v>292</v>
      </c>
      <c r="C94" s="161">
        <f>C95+C96+C97+C98+C99</f>
        <v>94287</v>
      </c>
      <c r="D94" s="161">
        <f>D95+D96+D97+D98+D99</f>
        <v>88093</v>
      </c>
      <c r="E94" s="161">
        <f>E95+E96+E97+E98+E99</f>
        <v>6194</v>
      </c>
      <c r="F94" s="161">
        <v>0</v>
      </c>
      <c r="G94" s="161">
        <f>G95+G96+G97+G98+G99</f>
        <v>152414</v>
      </c>
      <c r="H94" s="161">
        <f>H95+H96+H97+H98+H99</f>
        <v>146207</v>
      </c>
      <c r="I94" s="161">
        <f>I95+I96+I97+I98+I99</f>
        <v>6207</v>
      </c>
      <c r="J94" s="161">
        <v>0</v>
      </c>
      <c r="K94" s="161">
        <f>K95+K96+K97+K98+K99</f>
        <v>85774</v>
      </c>
      <c r="L94" s="161">
        <f>L95+L96+L97+L98+L99</f>
        <v>81874</v>
      </c>
      <c r="M94" s="161">
        <f>M95+M96+M97+M98+M99</f>
        <v>3900</v>
      </c>
      <c r="N94" s="161">
        <v>0</v>
      </c>
    </row>
    <row r="95" spans="1:14" s="118" customFormat="1" ht="8.25">
      <c r="A95" s="162" t="s">
        <v>6</v>
      </c>
      <c r="B95" s="163" t="s">
        <v>166</v>
      </c>
      <c r="C95" s="127">
        <f aca="true" t="shared" si="61" ref="C95:C109">D95+E95+F95</f>
        <v>39670</v>
      </c>
      <c r="D95" s="164">
        <v>37713</v>
      </c>
      <c r="E95" s="164">
        <v>1957</v>
      </c>
      <c r="F95" s="164"/>
      <c r="G95" s="127">
        <v>74119</v>
      </c>
      <c r="H95" s="164">
        <f>74119-1957</f>
        <v>72162</v>
      </c>
      <c r="I95" s="164">
        <f>173+1784</f>
        <v>1957</v>
      </c>
      <c r="J95" s="164"/>
      <c r="K95" s="127">
        <f>L95+M95</f>
        <v>43265</v>
      </c>
      <c r="L95" s="164">
        <f>43265-M95</f>
        <v>42301</v>
      </c>
      <c r="M95" s="164">
        <v>964</v>
      </c>
      <c r="N95" s="164"/>
    </row>
    <row r="96" spans="1:14" s="118" customFormat="1" ht="8.25">
      <c r="A96" s="128" t="s">
        <v>8</v>
      </c>
      <c r="B96" s="165" t="s">
        <v>167</v>
      </c>
      <c r="C96" s="127">
        <f t="shared" si="61"/>
        <v>9020</v>
      </c>
      <c r="D96" s="133">
        <v>8484</v>
      </c>
      <c r="E96" s="133">
        <v>536</v>
      </c>
      <c r="F96" s="133"/>
      <c r="G96" s="127">
        <v>14345</v>
      </c>
      <c r="H96" s="133">
        <f>14345-536</f>
        <v>13809</v>
      </c>
      <c r="I96" s="133">
        <f>489+47</f>
        <v>536</v>
      </c>
      <c r="J96" s="133"/>
      <c r="K96" s="127">
        <f>L96+M96</f>
        <v>8934</v>
      </c>
      <c r="L96" s="133">
        <f>8934-M96</f>
        <v>8398</v>
      </c>
      <c r="M96" s="133">
        <f>489+47</f>
        <v>536</v>
      </c>
      <c r="N96" s="133"/>
    </row>
    <row r="97" spans="1:14" s="118" customFormat="1" ht="8.25">
      <c r="A97" s="128" t="s">
        <v>10</v>
      </c>
      <c r="B97" s="165" t="s">
        <v>168</v>
      </c>
      <c r="C97" s="127">
        <f t="shared" si="61"/>
        <v>30423</v>
      </c>
      <c r="D97" s="134">
        <v>26842</v>
      </c>
      <c r="E97" s="134">
        <v>3581</v>
      </c>
      <c r="F97" s="134"/>
      <c r="G97" s="127">
        <v>43045</v>
      </c>
      <c r="H97" s="134">
        <f>G97-I97</f>
        <v>39451</v>
      </c>
      <c r="I97" s="134">
        <v>3594</v>
      </c>
      <c r="J97" s="134"/>
      <c r="K97" s="127">
        <f>L97+M97</f>
        <v>22301</v>
      </c>
      <c r="L97" s="134">
        <f>22100-M97+201</f>
        <v>19901</v>
      </c>
      <c r="M97" s="134">
        <v>2400</v>
      </c>
      <c r="N97" s="134"/>
    </row>
    <row r="98" spans="1:14" s="118" customFormat="1" ht="8.25">
      <c r="A98" s="128" t="s">
        <v>12</v>
      </c>
      <c r="B98" s="166" t="s">
        <v>169</v>
      </c>
      <c r="C98" s="127">
        <f t="shared" si="61"/>
        <v>8035</v>
      </c>
      <c r="D98" s="134">
        <v>8035</v>
      </c>
      <c r="E98" s="134"/>
      <c r="F98" s="134"/>
      <c r="G98" s="127">
        <f aca="true" t="shared" si="62" ref="G98">H98+I98+J98</f>
        <v>8035</v>
      </c>
      <c r="H98" s="134">
        <v>8035</v>
      </c>
      <c r="I98" s="134"/>
      <c r="J98" s="134"/>
      <c r="K98" s="127">
        <f aca="true" t="shared" si="63" ref="K98">L98+M98+N98</f>
        <v>2750</v>
      </c>
      <c r="L98" s="134">
        <v>2750</v>
      </c>
      <c r="M98" s="134"/>
      <c r="N98" s="134"/>
    </row>
    <row r="99" spans="1:14" s="118" customFormat="1" ht="8.25">
      <c r="A99" s="128" t="s">
        <v>170</v>
      </c>
      <c r="B99" s="167" t="s">
        <v>171</v>
      </c>
      <c r="C99" s="127">
        <f>D99+E99+F99</f>
        <v>7139</v>
      </c>
      <c r="D99" s="134">
        <f>D101+D102+D103+D104+D105+D106+D107+D108+D109+D100</f>
        <v>7019</v>
      </c>
      <c r="E99" s="134">
        <f aca="true" t="shared" si="64" ref="E99:F99">E101+E102+E103+E104+E105+E106+E107+E108+E109</f>
        <v>120</v>
      </c>
      <c r="F99" s="134">
        <f t="shared" si="64"/>
        <v>0</v>
      </c>
      <c r="G99" s="127">
        <f>H99+I99+J99</f>
        <v>12870</v>
      </c>
      <c r="H99" s="134">
        <f>H101+H102+H103+H104+H105+H106+H107+H108+H109+H100</f>
        <v>12750</v>
      </c>
      <c r="I99" s="134">
        <f aca="true" t="shared" si="65" ref="I99:J99">I101+I102+I103+I104+I105+I106+I107+I108+I109</f>
        <v>120</v>
      </c>
      <c r="J99" s="134">
        <f t="shared" si="65"/>
        <v>0</v>
      </c>
      <c r="K99" s="127">
        <f>L99+M99+N99</f>
        <v>8524</v>
      </c>
      <c r="L99" s="134">
        <f>L101+L102+L103+L104+L105+L106+L107+L108+L109+L100</f>
        <v>8524</v>
      </c>
      <c r="M99" s="134">
        <f aca="true" t="shared" si="66" ref="M99:N99">M101+M102+M103+M104+M105+M106+M107+M108+M109</f>
        <v>0</v>
      </c>
      <c r="N99" s="134">
        <f t="shared" si="66"/>
        <v>0</v>
      </c>
    </row>
    <row r="100" spans="1:14" s="118" customFormat="1" ht="8.25">
      <c r="A100" s="128" t="s">
        <v>16</v>
      </c>
      <c r="B100" s="165" t="s">
        <v>172</v>
      </c>
      <c r="C100" s="127">
        <f t="shared" si="61"/>
        <v>150</v>
      </c>
      <c r="D100" s="134">
        <v>150</v>
      </c>
      <c r="E100" s="134"/>
      <c r="F100" s="134"/>
      <c r="G100" s="127">
        <f aca="true" t="shared" si="67" ref="G100:G109">H100+I100+J100</f>
        <v>150</v>
      </c>
      <c r="H100" s="134">
        <v>150</v>
      </c>
      <c r="I100" s="134"/>
      <c r="J100" s="134"/>
      <c r="K100" s="127">
        <f aca="true" t="shared" si="68" ref="K100:K109">L100+M100+N100</f>
        <v>0</v>
      </c>
      <c r="L100" s="134">
        <v>0</v>
      </c>
      <c r="M100" s="134"/>
      <c r="N100" s="134"/>
    </row>
    <row r="101" spans="1:14" s="118" customFormat="1" ht="8.25">
      <c r="A101" s="128" t="s">
        <v>173</v>
      </c>
      <c r="B101" s="168" t="s">
        <v>174</v>
      </c>
      <c r="C101" s="127">
        <f t="shared" si="61"/>
        <v>0</v>
      </c>
      <c r="D101" s="134"/>
      <c r="E101" s="134"/>
      <c r="F101" s="134"/>
      <c r="G101" s="127">
        <f t="shared" si="67"/>
        <v>0</v>
      </c>
      <c r="H101" s="134"/>
      <c r="I101" s="134"/>
      <c r="J101" s="134"/>
      <c r="K101" s="127">
        <f t="shared" si="68"/>
        <v>0</v>
      </c>
      <c r="L101" s="134"/>
      <c r="M101" s="134"/>
      <c r="N101" s="134"/>
    </row>
    <row r="102" spans="1:14" s="118" customFormat="1" ht="16.5">
      <c r="A102" s="128" t="s">
        <v>175</v>
      </c>
      <c r="B102" s="169" t="s">
        <v>176</v>
      </c>
      <c r="C102" s="127">
        <f t="shared" si="61"/>
        <v>0</v>
      </c>
      <c r="D102" s="134"/>
      <c r="E102" s="134"/>
      <c r="F102" s="134"/>
      <c r="G102" s="127">
        <f t="shared" si="67"/>
        <v>0</v>
      </c>
      <c r="H102" s="134"/>
      <c r="I102" s="134"/>
      <c r="J102" s="134"/>
      <c r="K102" s="127">
        <f t="shared" si="68"/>
        <v>0</v>
      </c>
      <c r="L102" s="134"/>
      <c r="M102" s="134"/>
      <c r="N102" s="134"/>
    </row>
    <row r="103" spans="1:14" s="118" customFormat="1" ht="16.5">
      <c r="A103" s="128" t="s">
        <v>177</v>
      </c>
      <c r="B103" s="169" t="s">
        <v>178</v>
      </c>
      <c r="C103" s="127">
        <f t="shared" si="61"/>
        <v>0</v>
      </c>
      <c r="D103" s="134"/>
      <c r="E103" s="134"/>
      <c r="F103" s="134"/>
      <c r="G103" s="127">
        <f t="shared" si="67"/>
        <v>0</v>
      </c>
      <c r="H103" s="134"/>
      <c r="I103" s="134"/>
      <c r="J103" s="134"/>
      <c r="K103" s="127">
        <f t="shared" si="68"/>
        <v>0</v>
      </c>
      <c r="L103" s="134"/>
      <c r="M103" s="134"/>
      <c r="N103" s="134"/>
    </row>
    <row r="104" spans="1:14" s="118" customFormat="1" ht="16.5">
      <c r="A104" s="128" t="s">
        <v>179</v>
      </c>
      <c r="B104" s="168" t="s">
        <v>180</v>
      </c>
      <c r="C104" s="127">
        <f t="shared" si="61"/>
        <v>6869</v>
      </c>
      <c r="D104" s="134">
        <v>6869</v>
      </c>
      <c r="E104" s="134"/>
      <c r="F104" s="134"/>
      <c r="G104" s="127">
        <f t="shared" si="67"/>
        <v>12600</v>
      </c>
      <c r="H104" s="134">
        <v>12600</v>
      </c>
      <c r="I104" s="134"/>
      <c r="J104" s="134"/>
      <c r="K104" s="127">
        <f t="shared" si="68"/>
        <v>8524</v>
      </c>
      <c r="L104" s="134">
        <v>8524</v>
      </c>
      <c r="M104" s="134"/>
      <c r="N104" s="134"/>
    </row>
    <row r="105" spans="1:14" s="118" customFormat="1" ht="16.5">
      <c r="A105" s="128" t="s">
        <v>181</v>
      </c>
      <c r="B105" s="168" t="s">
        <v>182</v>
      </c>
      <c r="C105" s="127">
        <f t="shared" si="61"/>
        <v>0</v>
      </c>
      <c r="D105" s="134"/>
      <c r="E105" s="134"/>
      <c r="F105" s="134"/>
      <c r="G105" s="127">
        <f t="shared" si="67"/>
        <v>0</v>
      </c>
      <c r="H105" s="134"/>
      <c r="I105" s="134"/>
      <c r="J105" s="134"/>
      <c r="K105" s="127">
        <f t="shared" si="68"/>
        <v>0</v>
      </c>
      <c r="L105" s="134"/>
      <c r="M105" s="134"/>
      <c r="N105" s="134"/>
    </row>
    <row r="106" spans="1:14" s="118" customFormat="1" ht="16.5">
      <c r="A106" s="128" t="s">
        <v>183</v>
      </c>
      <c r="B106" s="169" t="s">
        <v>184</v>
      </c>
      <c r="C106" s="127">
        <f t="shared" si="61"/>
        <v>0</v>
      </c>
      <c r="D106" s="134"/>
      <c r="E106" s="134"/>
      <c r="F106" s="134"/>
      <c r="G106" s="127">
        <f t="shared" si="67"/>
        <v>0</v>
      </c>
      <c r="H106" s="134"/>
      <c r="I106" s="134"/>
      <c r="J106" s="134"/>
      <c r="K106" s="127">
        <f t="shared" si="68"/>
        <v>0</v>
      </c>
      <c r="L106" s="134"/>
      <c r="M106" s="134"/>
      <c r="N106" s="134"/>
    </row>
    <row r="107" spans="1:14" s="118" customFormat="1" ht="16.5">
      <c r="A107" s="170" t="s">
        <v>185</v>
      </c>
      <c r="B107" s="171" t="s">
        <v>186</v>
      </c>
      <c r="C107" s="127">
        <f t="shared" si="61"/>
        <v>0</v>
      </c>
      <c r="D107" s="134"/>
      <c r="E107" s="134"/>
      <c r="F107" s="134"/>
      <c r="G107" s="127">
        <f t="shared" si="67"/>
        <v>0</v>
      </c>
      <c r="H107" s="134"/>
      <c r="I107" s="134"/>
      <c r="J107" s="134"/>
      <c r="K107" s="127">
        <f t="shared" si="68"/>
        <v>0</v>
      </c>
      <c r="L107" s="134"/>
      <c r="M107" s="134"/>
      <c r="N107" s="134"/>
    </row>
    <row r="108" spans="1:14" s="118" customFormat="1" ht="16.5">
      <c r="A108" s="128" t="s">
        <v>187</v>
      </c>
      <c r="B108" s="171" t="s">
        <v>188</v>
      </c>
      <c r="C108" s="127">
        <f t="shared" si="61"/>
        <v>0</v>
      </c>
      <c r="D108" s="134"/>
      <c r="E108" s="134"/>
      <c r="F108" s="134"/>
      <c r="G108" s="127">
        <f t="shared" si="67"/>
        <v>0</v>
      </c>
      <c r="H108" s="134"/>
      <c r="I108" s="134"/>
      <c r="J108" s="134"/>
      <c r="K108" s="127">
        <f t="shared" si="68"/>
        <v>0</v>
      </c>
      <c r="L108" s="134"/>
      <c r="M108" s="134"/>
      <c r="N108" s="134"/>
    </row>
    <row r="109" spans="1:14" s="118" customFormat="1" ht="17.25" thickBot="1">
      <c r="A109" s="172" t="s">
        <v>189</v>
      </c>
      <c r="B109" s="173" t="s">
        <v>190</v>
      </c>
      <c r="C109" s="127">
        <f t="shared" si="61"/>
        <v>120</v>
      </c>
      <c r="D109" s="174"/>
      <c r="E109" s="174">
        <v>120</v>
      </c>
      <c r="F109" s="174"/>
      <c r="G109" s="127">
        <f t="shared" si="67"/>
        <v>120</v>
      </c>
      <c r="H109" s="174"/>
      <c r="I109" s="174">
        <v>120</v>
      </c>
      <c r="J109" s="174"/>
      <c r="K109" s="127">
        <f t="shared" si="68"/>
        <v>0</v>
      </c>
      <c r="L109" s="174"/>
      <c r="M109" s="174">
        <v>0</v>
      </c>
      <c r="N109" s="174"/>
    </row>
    <row r="110" spans="1:14" s="118" customFormat="1" ht="10.5" thickBot="1">
      <c r="A110" s="122" t="s">
        <v>18</v>
      </c>
      <c r="B110" s="175" t="s">
        <v>293</v>
      </c>
      <c r="C110" s="124">
        <f>C111+C113+C115</f>
        <v>241503</v>
      </c>
      <c r="D110" s="124">
        <v>0</v>
      </c>
      <c r="E110" s="124">
        <f>E111+E113</f>
        <v>241503</v>
      </c>
      <c r="F110" s="124">
        <v>0</v>
      </c>
      <c r="G110" s="124">
        <f>G111+G113+G115</f>
        <v>244171</v>
      </c>
      <c r="H110" s="124">
        <v>0</v>
      </c>
      <c r="I110" s="124">
        <f>I111+I113</f>
        <v>244171</v>
      </c>
      <c r="J110" s="124">
        <v>0</v>
      </c>
      <c r="K110" s="124">
        <f>K111+K113+K115</f>
        <v>3709</v>
      </c>
      <c r="L110" s="124">
        <v>0</v>
      </c>
      <c r="M110" s="124">
        <f>M111+M113</f>
        <v>3709</v>
      </c>
      <c r="N110" s="124">
        <v>0</v>
      </c>
    </row>
    <row r="111" spans="1:14" s="118" customFormat="1" ht="8.25">
      <c r="A111" s="125" t="s">
        <v>20</v>
      </c>
      <c r="B111" s="165" t="s">
        <v>191</v>
      </c>
      <c r="C111" s="127">
        <f>D111+E111+F111</f>
        <v>204518</v>
      </c>
      <c r="D111" s="127">
        <f>D112</f>
        <v>0</v>
      </c>
      <c r="E111" s="127">
        <f aca="true" t="shared" si="69" ref="E111:F111">E112</f>
        <v>204518</v>
      </c>
      <c r="F111" s="127">
        <f t="shared" si="69"/>
        <v>0</v>
      </c>
      <c r="G111" s="127">
        <f>H111+I111+J111</f>
        <v>207186</v>
      </c>
      <c r="H111" s="127">
        <f>H112</f>
        <v>0</v>
      </c>
      <c r="I111" s="127">
        <v>207186</v>
      </c>
      <c r="J111" s="127">
        <f aca="true" t="shared" si="70" ref="J111">J112</f>
        <v>0</v>
      </c>
      <c r="K111" s="127">
        <f>L111+M111+N111</f>
        <v>590</v>
      </c>
      <c r="L111" s="127">
        <f>L112</f>
        <v>0</v>
      </c>
      <c r="M111" s="127">
        <v>590</v>
      </c>
      <c r="N111" s="127">
        <f aca="true" t="shared" si="71" ref="N111">N112</f>
        <v>0</v>
      </c>
    </row>
    <row r="112" spans="1:14" s="118" customFormat="1" ht="8.25">
      <c r="A112" s="125" t="s">
        <v>22</v>
      </c>
      <c r="B112" s="176" t="s">
        <v>192</v>
      </c>
      <c r="C112" s="127">
        <f aca="true" t="shared" si="72" ref="C112:C123">D112+E112+F112</f>
        <v>204518</v>
      </c>
      <c r="D112" s="127"/>
      <c r="E112" s="127">
        <v>204518</v>
      </c>
      <c r="F112" s="127"/>
      <c r="G112" s="127">
        <f aca="true" t="shared" si="73" ref="G112:G123">H112+I112+J112</f>
        <v>204518</v>
      </c>
      <c r="H112" s="127"/>
      <c r="I112" s="127">
        <v>204518</v>
      </c>
      <c r="J112" s="127"/>
      <c r="K112" s="127">
        <f aca="true" t="shared" si="74" ref="K112:K123">L112+M112+N112</f>
        <v>590</v>
      </c>
      <c r="L112" s="127"/>
      <c r="M112" s="127">
        <v>590</v>
      </c>
      <c r="N112" s="127"/>
    </row>
    <row r="113" spans="1:14" s="118" customFormat="1" ht="8.25">
      <c r="A113" s="125" t="s">
        <v>24</v>
      </c>
      <c r="B113" s="176" t="s">
        <v>193</v>
      </c>
      <c r="C113" s="127">
        <f t="shared" si="72"/>
        <v>36985</v>
      </c>
      <c r="D113" s="133">
        <f>D114</f>
        <v>0</v>
      </c>
      <c r="E113" s="133">
        <f aca="true" t="shared" si="75" ref="E113:F113">E114</f>
        <v>36985</v>
      </c>
      <c r="F113" s="133">
        <f t="shared" si="75"/>
        <v>0</v>
      </c>
      <c r="G113" s="127">
        <f t="shared" si="73"/>
        <v>36985</v>
      </c>
      <c r="H113" s="133">
        <f>H114</f>
        <v>0</v>
      </c>
      <c r="I113" s="133">
        <f aca="true" t="shared" si="76" ref="I113:J113">I114</f>
        <v>36985</v>
      </c>
      <c r="J113" s="133">
        <f t="shared" si="76"/>
        <v>0</v>
      </c>
      <c r="K113" s="127">
        <f t="shared" si="74"/>
        <v>3119</v>
      </c>
      <c r="L113" s="133">
        <f>L114</f>
        <v>0</v>
      </c>
      <c r="M113" s="133">
        <v>3119</v>
      </c>
      <c r="N113" s="133">
        <f aca="true" t="shared" si="77" ref="N113">N114</f>
        <v>0</v>
      </c>
    </row>
    <row r="114" spans="1:14" s="118" customFormat="1" ht="8.25">
      <c r="A114" s="125" t="s">
        <v>26</v>
      </c>
      <c r="B114" s="176" t="s">
        <v>194</v>
      </c>
      <c r="C114" s="127">
        <f t="shared" si="72"/>
        <v>36985</v>
      </c>
      <c r="D114" s="177"/>
      <c r="E114" s="177">
        <v>36985</v>
      </c>
      <c r="F114" s="177"/>
      <c r="G114" s="127">
        <f t="shared" si="73"/>
        <v>36985</v>
      </c>
      <c r="H114" s="177"/>
      <c r="I114" s="177">
        <v>36985</v>
      </c>
      <c r="J114" s="177"/>
      <c r="K114" s="127">
        <f t="shared" si="74"/>
        <v>3119</v>
      </c>
      <c r="L114" s="177"/>
      <c r="M114" s="177">
        <v>3119</v>
      </c>
      <c r="N114" s="177"/>
    </row>
    <row r="115" spans="1:14" s="118" customFormat="1" ht="8.25">
      <c r="A115" s="125" t="s">
        <v>28</v>
      </c>
      <c r="B115" s="178" t="s">
        <v>195</v>
      </c>
      <c r="C115" s="127">
        <f t="shared" si="72"/>
        <v>0</v>
      </c>
      <c r="D115" s="177"/>
      <c r="E115" s="177"/>
      <c r="F115" s="177"/>
      <c r="G115" s="127">
        <f t="shared" si="73"/>
        <v>0</v>
      </c>
      <c r="H115" s="177"/>
      <c r="I115" s="177"/>
      <c r="J115" s="177"/>
      <c r="K115" s="127">
        <f t="shared" si="74"/>
        <v>0</v>
      </c>
      <c r="L115" s="177"/>
      <c r="M115" s="177"/>
      <c r="N115" s="177"/>
    </row>
    <row r="116" spans="1:14" s="118" customFormat="1" ht="8.25">
      <c r="A116" s="125" t="s">
        <v>30</v>
      </c>
      <c r="B116" s="179" t="s">
        <v>196</v>
      </c>
      <c r="C116" s="127">
        <f t="shared" si="72"/>
        <v>0</v>
      </c>
      <c r="D116" s="177"/>
      <c r="E116" s="177"/>
      <c r="F116" s="177"/>
      <c r="G116" s="127">
        <f t="shared" si="73"/>
        <v>0</v>
      </c>
      <c r="H116" s="177"/>
      <c r="I116" s="177"/>
      <c r="J116" s="177"/>
      <c r="K116" s="127">
        <f t="shared" si="74"/>
        <v>0</v>
      </c>
      <c r="L116" s="177"/>
      <c r="M116" s="177"/>
      <c r="N116" s="177"/>
    </row>
    <row r="117" spans="1:14" s="118" customFormat="1" ht="16.5">
      <c r="A117" s="125" t="s">
        <v>197</v>
      </c>
      <c r="B117" s="180" t="s">
        <v>198</v>
      </c>
      <c r="C117" s="127">
        <f t="shared" si="72"/>
        <v>0</v>
      </c>
      <c r="D117" s="177"/>
      <c r="E117" s="177"/>
      <c r="F117" s="177"/>
      <c r="G117" s="127">
        <f t="shared" si="73"/>
        <v>0</v>
      </c>
      <c r="H117" s="177"/>
      <c r="I117" s="177"/>
      <c r="J117" s="177"/>
      <c r="K117" s="127">
        <f t="shared" si="74"/>
        <v>0</v>
      </c>
      <c r="L117" s="177"/>
      <c r="M117" s="177"/>
      <c r="N117" s="177"/>
    </row>
    <row r="118" spans="1:14" s="118" customFormat="1" ht="16.5">
      <c r="A118" s="125" t="s">
        <v>199</v>
      </c>
      <c r="B118" s="169" t="s">
        <v>178</v>
      </c>
      <c r="C118" s="127">
        <f t="shared" si="72"/>
        <v>0</v>
      </c>
      <c r="D118" s="177"/>
      <c r="E118" s="177"/>
      <c r="F118" s="177"/>
      <c r="G118" s="127">
        <f t="shared" si="73"/>
        <v>0</v>
      </c>
      <c r="H118" s="177"/>
      <c r="I118" s="177"/>
      <c r="J118" s="177"/>
      <c r="K118" s="127">
        <f t="shared" si="74"/>
        <v>0</v>
      </c>
      <c r="L118" s="177"/>
      <c r="M118" s="177"/>
      <c r="N118" s="177"/>
    </row>
    <row r="119" spans="1:14" s="118" customFormat="1" ht="8.25">
      <c r="A119" s="125" t="s">
        <v>200</v>
      </c>
      <c r="B119" s="169" t="s">
        <v>201</v>
      </c>
      <c r="C119" s="127">
        <f t="shared" si="72"/>
        <v>0</v>
      </c>
      <c r="D119" s="177"/>
      <c r="E119" s="177"/>
      <c r="F119" s="177"/>
      <c r="G119" s="127">
        <f t="shared" si="73"/>
        <v>0</v>
      </c>
      <c r="H119" s="177"/>
      <c r="I119" s="177"/>
      <c r="J119" s="177"/>
      <c r="K119" s="127">
        <f t="shared" si="74"/>
        <v>0</v>
      </c>
      <c r="L119" s="177"/>
      <c r="M119" s="177"/>
      <c r="N119" s="177"/>
    </row>
    <row r="120" spans="1:14" s="118" customFormat="1" ht="16.5">
      <c r="A120" s="125" t="s">
        <v>202</v>
      </c>
      <c r="B120" s="169" t="s">
        <v>203</v>
      </c>
      <c r="C120" s="127">
        <f t="shared" si="72"/>
        <v>0</v>
      </c>
      <c r="D120" s="177"/>
      <c r="E120" s="177"/>
      <c r="F120" s="177"/>
      <c r="G120" s="127">
        <f t="shared" si="73"/>
        <v>0</v>
      </c>
      <c r="H120" s="177"/>
      <c r="I120" s="177"/>
      <c r="J120" s="177"/>
      <c r="K120" s="127">
        <f t="shared" si="74"/>
        <v>0</v>
      </c>
      <c r="L120" s="177"/>
      <c r="M120" s="177"/>
      <c r="N120" s="177"/>
    </row>
    <row r="121" spans="1:14" s="118" customFormat="1" ht="16.5">
      <c r="A121" s="125" t="s">
        <v>204</v>
      </c>
      <c r="B121" s="169" t="s">
        <v>184</v>
      </c>
      <c r="C121" s="127">
        <f t="shared" si="72"/>
        <v>0</v>
      </c>
      <c r="D121" s="177"/>
      <c r="E121" s="177"/>
      <c r="F121" s="177"/>
      <c r="G121" s="127">
        <f t="shared" si="73"/>
        <v>0</v>
      </c>
      <c r="H121" s="177"/>
      <c r="I121" s="177"/>
      <c r="J121" s="177"/>
      <c r="K121" s="127">
        <f t="shared" si="74"/>
        <v>0</v>
      </c>
      <c r="L121" s="177"/>
      <c r="M121" s="177"/>
      <c r="N121" s="177"/>
    </row>
    <row r="122" spans="1:14" s="118" customFormat="1" ht="16.5">
      <c r="A122" s="125" t="s">
        <v>205</v>
      </c>
      <c r="B122" s="169" t="s">
        <v>206</v>
      </c>
      <c r="C122" s="127">
        <f t="shared" si="72"/>
        <v>0</v>
      </c>
      <c r="D122" s="177"/>
      <c r="E122" s="177"/>
      <c r="F122" s="177"/>
      <c r="G122" s="127">
        <f t="shared" si="73"/>
        <v>0</v>
      </c>
      <c r="H122" s="177"/>
      <c r="I122" s="177"/>
      <c r="J122" s="177"/>
      <c r="K122" s="127">
        <f t="shared" si="74"/>
        <v>0</v>
      </c>
      <c r="L122" s="177"/>
      <c r="M122" s="177"/>
      <c r="N122" s="177"/>
    </row>
    <row r="123" spans="1:14" s="118" customFormat="1" ht="17.25" thickBot="1">
      <c r="A123" s="170" t="s">
        <v>207</v>
      </c>
      <c r="B123" s="169" t="s">
        <v>208</v>
      </c>
      <c r="C123" s="127">
        <f t="shared" si="72"/>
        <v>0</v>
      </c>
      <c r="D123" s="181"/>
      <c r="E123" s="181"/>
      <c r="F123" s="181"/>
      <c r="G123" s="127">
        <f t="shared" si="73"/>
        <v>0</v>
      </c>
      <c r="H123" s="181"/>
      <c r="I123" s="181"/>
      <c r="J123" s="181"/>
      <c r="K123" s="127">
        <f t="shared" si="74"/>
        <v>0</v>
      </c>
      <c r="L123" s="181"/>
      <c r="M123" s="181"/>
      <c r="N123" s="181"/>
    </row>
    <row r="124" spans="1:14" s="118" customFormat="1" ht="10.5" thickBot="1">
      <c r="A124" s="122" t="s">
        <v>32</v>
      </c>
      <c r="B124" s="182" t="s">
        <v>209</v>
      </c>
      <c r="C124" s="124">
        <f>C125+C126</f>
        <v>500</v>
      </c>
      <c r="D124" s="124">
        <f>D125+D126</f>
        <v>500</v>
      </c>
      <c r="E124" s="124">
        <f aca="true" t="shared" si="78" ref="E124:F124">E125+E126</f>
        <v>0</v>
      </c>
      <c r="F124" s="124">
        <f t="shared" si="78"/>
        <v>0</v>
      </c>
      <c r="G124" s="124">
        <f>G125+G126</f>
        <v>500</v>
      </c>
      <c r="H124" s="124">
        <f>H125+H126</f>
        <v>500</v>
      </c>
      <c r="I124" s="124">
        <f aca="true" t="shared" si="79" ref="I124:J124">I125+I126</f>
        <v>0</v>
      </c>
      <c r="J124" s="124">
        <f t="shared" si="79"/>
        <v>0</v>
      </c>
      <c r="K124" s="124">
        <f>K125+K126</f>
        <v>0</v>
      </c>
      <c r="L124" s="124">
        <f>L125+L126</f>
        <v>0</v>
      </c>
      <c r="M124" s="124">
        <f aca="true" t="shared" si="80" ref="M124:N124">M125+M126</f>
        <v>0</v>
      </c>
      <c r="N124" s="124">
        <f t="shared" si="80"/>
        <v>0</v>
      </c>
    </row>
    <row r="125" spans="1:14" s="118" customFormat="1" ht="8.25">
      <c r="A125" s="125" t="s">
        <v>34</v>
      </c>
      <c r="B125" s="183" t="s">
        <v>210</v>
      </c>
      <c r="C125" s="127">
        <f aca="true" t="shared" si="81" ref="C125:C126">D125+E125+F125</f>
        <v>500</v>
      </c>
      <c r="D125" s="127">
        <v>500</v>
      </c>
      <c r="E125" s="127"/>
      <c r="F125" s="127"/>
      <c r="G125" s="127">
        <f aca="true" t="shared" si="82" ref="G125:G126">H125+I125+J125</f>
        <v>500</v>
      </c>
      <c r="H125" s="127">
        <v>500</v>
      </c>
      <c r="I125" s="127"/>
      <c r="J125" s="127"/>
      <c r="K125" s="127">
        <f aca="true" t="shared" si="83" ref="K125:K126">L125+M125+N125</f>
        <v>0</v>
      </c>
      <c r="L125" s="127">
        <v>0</v>
      </c>
      <c r="M125" s="127"/>
      <c r="N125" s="127"/>
    </row>
    <row r="126" spans="1:14" s="118" customFormat="1" ht="9" thickBot="1">
      <c r="A126" s="130" t="s">
        <v>36</v>
      </c>
      <c r="B126" s="176" t="s">
        <v>211</v>
      </c>
      <c r="C126" s="127">
        <f t="shared" si="81"/>
        <v>0</v>
      </c>
      <c r="D126" s="134"/>
      <c r="E126" s="134"/>
      <c r="F126" s="134"/>
      <c r="G126" s="127">
        <f t="shared" si="82"/>
        <v>0</v>
      </c>
      <c r="H126" s="134"/>
      <c r="I126" s="134"/>
      <c r="J126" s="134"/>
      <c r="K126" s="127">
        <f t="shared" si="83"/>
        <v>0</v>
      </c>
      <c r="L126" s="134"/>
      <c r="M126" s="134"/>
      <c r="N126" s="134"/>
    </row>
    <row r="127" spans="1:14" s="118" customFormat="1" ht="10.5" thickBot="1">
      <c r="A127" s="122" t="s">
        <v>212</v>
      </c>
      <c r="B127" s="182" t="s">
        <v>213</v>
      </c>
      <c r="C127" s="124">
        <f>C94+C110+C124</f>
        <v>336290</v>
      </c>
      <c r="D127" s="124">
        <f aca="true" t="shared" si="84" ref="D127:F127">D94+D110+D124</f>
        <v>88593</v>
      </c>
      <c r="E127" s="124">
        <f t="shared" si="84"/>
        <v>247697</v>
      </c>
      <c r="F127" s="124">
        <f t="shared" si="84"/>
        <v>0</v>
      </c>
      <c r="G127" s="124">
        <f>G94+G110+G124</f>
        <v>397085</v>
      </c>
      <c r="H127" s="124">
        <f aca="true" t="shared" si="85" ref="H127:J127">H94+H110+H124</f>
        <v>146707</v>
      </c>
      <c r="I127" s="124">
        <f t="shared" si="85"/>
        <v>250378</v>
      </c>
      <c r="J127" s="124">
        <f t="shared" si="85"/>
        <v>0</v>
      </c>
      <c r="K127" s="124">
        <f>K94+K110+K124</f>
        <v>89483</v>
      </c>
      <c r="L127" s="124">
        <f aca="true" t="shared" si="86" ref="L127:N127">L94+L110+L124</f>
        <v>81874</v>
      </c>
      <c r="M127" s="124">
        <f t="shared" si="86"/>
        <v>7609</v>
      </c>
      <c r="N127" s="124">
        <f t="shared" si="86"/>
        <v>0</v>
      </c>
    </row>
    <row r="128" spans="1:14" s="118" customFormat="1" ht="10.5" thickBot="1">
      <c r="A128" s="122" t="s">
        <v>60</v>
      </c>
      <c r="B128" s="182" t="s">
        <v>214</v>
      </c>
      <c r="C128" s="124">
        <f>C129+C130+C131</f>
        <v>0</v>
      </c>
      <c r="D128" s="124">
        <v>0</v>
      </c>
      <c r="E128" s="124">
        <v>0</v>
      </c>
      <c r="F128" s="124">
        <v>0</v>
      </c>
      <c r="G128" s="124">
        <f>G129+G130+G131</f>
        <v>0</v>
      </c>
      <c r="H128" s="124">
        <v>0</v>
      </c>
      <c r="I128" s="124">
        <v>0</v>
      </c>
      <c r="J128" s="124">
        <v>0</v>
      </c>
      <c r="K128" s="124">
        <f>K129+K130+K131</f>
        <v>0</v>
      </c>
      <c r="L128" s="124">
        <v>0</v>
      </c>
      <c r="M128" s="124">
        <v>0</v>
      </c>
      <c r="N128" s="124">
        <v>0</v>
      </c>
    </row>
    <row r="129" spans="1:14" s="118" customFormat="1" ht="8.25">
      <c r="A129" s="125" t="s">
        <v>62</v>
      </c>
      <c r="B129" s="183" t="s">
        <v>215</v>
      </c>
      <c r="C129" s="127">
        <f aca="true" t="shared" si="87" ref="C129:C136">D129+E129+F129</f>
        <v>0</v>
      </c>
      <c r="D129" s="177"/>
      <c r="E129" s="177"/>
      <c r="F129" s="177"/>
      <c r="G129" s="127">
        <f aca="true" t="shared" si="88" ref="G129:G136">H129+I129+J129</f>
        <v>0</v>
      </c>
      <c r="H129" s="177"/>
      <c r="I129" s="177"/>
      <c r="J129" s="177"/>
      <c r="K129" s="127">
        <f aca="true" t="shared" si="89" ref="K129:K136">L129+M129+N129</f>
        <v>0</v>
      </c>
      <c r="L129" s="177"/>
      <c r="M129" s="177"/>
      <c r="N129" s="177"/>
    </row>
    <row r="130" spans="1:14" s="118" customFormat="1" ht="8.25">
      <c r="A130" s="125" t="s">
        <v>64</v>
      </c>
      <c r="B130" s="183" t="s">
        <v>216</v>
      </c>
      <c r="C130" s="127">
        <f t="shared" si="87"/>
        <v>0</v>
      </c>
      <c r="D130" s="177"/>
      <c r="E130" s="177"/>
      <c r="F130" s="177"/>
      <c r="G130" s="127">
        <f t="shared" si="88"/>
        <v>0</v>
      </c>
      <c r="H130" s="177"/>
      <c r="I130" s="177"/>
      <c r="J130" s="177"/>
      <c r="K130" s="127">
        <f t="shared" si="89"/>
        <v>0</v>
      </c>
      <c r="L130" s="177"/>
      <c r="M130" s="177"/>
      <c r="N130" s="177"/>
    </row>
    <row r="131" spans="1:14" s="118" customFormat="1" ht="8.25">
      <c r="A131" s="184" t="s">
        <v>66</v>
      </c>
      <c r="B131" s="165" t="s">
        <v>217</v>
      </c>
      <c r="C131" s="127">
        <f t="shared" si="87"/>
        <v>0</v>
      </c>
      <c r="D131" s="185"/>
      <c r="E131" s="185"/>
      <c r="F131" s="185"/>
      <c r="G131" s="127">
        <f t="shared" si="88"/>
        <v>0</v>
      </c>
      <c r="H131" s="185"/>
      <c r="I131" s="185"/>
      <c r="J131" s="185"/>
      <c r="K131" s="127">
        <f t="shared" si="89"/>
        <v>0</v>
      </c>
      <c r="L131" s="185"/>
      <c r="M131" s="185"/>
      <c r="N131" s="185"/>
    </row>
    <row r="132" spans="1:14" s="118" customFormat="1" ht="10.5" thickBot="1">
      <c r="A132" s="137" t="s">
        <v>82</v>
      </c>
      <c r="B132" s="186" t="s">
        <v>218</v>
      </c>
      <c r="C132" s="127">
        <f t="shared" si="87"/>
        <v>0</v>
      </c>
      <c r="D132" s="139">
        <v>0</v>
      </c>
      <c r="E132" s="139">
        <v>0</v>
      </c>
      <c r="F132" s="139">
        <v>0</v>
      </c>
      <c r="G132" s="127">
        <f t="shared" si="88"/>
        <v>0</v>
      </c>
      <c r="H132" s="139">
        <v>0</v>
      </c>
      <c r="I132" s="139">
        <v>0</v>
      </c>
      <c r="J132" s="139">
        <v>0</v>
      </c>
      <c r="K132" s="127">
        <f t="shared" si="89"/>
        <v>0</v>
      </c>
      <c r="L132" s="139">
        <v>0</v>
      </c>
      <c r="M132" s="139">
        <v>0</v>
      </c>
      <c r="N132" s="139">
        <v>0</v>
      </c>
    </row>
    <row r="133" spans="1:14" s="118" customFormat="1" ht="8.25">
      <c r="A133" s="125" t="s">
        <v>84</v>
      </c>
      <c r="B133" s="183" t="s">
        <v>219</v>
      </c>
      <c r="C133" s="127">
        <f t="shared" si="87"/>
        <v>0</v>
      </c>
      <c r="D133" s="177"/>
      <c r="E133" s="177"/>
      <c r="F133" s="177"/>
      <c r="G133" s="127">
        <f t="shared" si="88"/>
        <v>0</v>
      </c>
      <c r="H133" s="177"/>
      <c r="I133" s="177"/>
      <c r="J133" s="177"/>
      <c r="K133" s="127">
        <f t="shared" si="89"/>
        <v>0</v>
      </c>
      <c r="L133" s="177"/>
      <c r="M133" s="177"/>
      <c r="N133" s="177"/>
    </row>
    <row r="134" spans="1:14" s="118" customFormat="1" ht="8.25">
      <c r="A134" s="125" t="s">
        <v>86</v>
      </c>
      <c r="B134" s="183" t="s">
        <v>220</v>
      </c>
      <c r="C134" s="127">
        <f t="shared" si="87"/>
        <v>0</v>
      </c>
      <c r="D134" s="177"/>
      <c r="E134" s="177"/>
      <c r="F134" s="177"/>
      <c r="G134" s="127">
        <f t="shared" si="88"/>
        <v>0</v>
      </c>
      <c r="H134" s="177"/>
      <c r="I134" s="177"/>
      <c r="J134" s="177"/>
      <c r="K134" s="127">
        <f t="shared" si="89"/>
        <v>0</v>
      </c>
      <c r="L134" s="177"/>
      <c r="M134" s="177"/>
      <c r="N134" s="177"/>
    </row>
    <row r="135" spans="1:14" s="118" customFormat="1" ht="8.25">
      <c r="A135" s="125" t="s">
        <v>88</v>
      </c>
      <c r="B135" s="183" t="s">
        <v>221</v>
      </c>
      <c r="C135" s="127">
        <f t="shared" si="87"/>
        <v>0</v>
      </c>
      <c r="D135" s="177"/>
      <c r="E135" s="177"/>
      <c r="F135" s="177"/>
      <c r="G135" s="127">
        <f t="shared" si="88"/>
        <v>0</v>
      </c>
      <c r="H135" s="177"/>
      <c r="I135" s="177"/>
      <c r="J135" s="177"/>
      <c r="K135" s="127">
        <f t="shared" si="89"/>
        <v>0</v>
      </c>
      <c r="L135" s="177"/>
      <c r="M135" s="177"/>
      <c r="N135" s="177"/>
    </row>
    <row r="136" spans="1:14" s="118" customFormat="1" ht="9" thickBot="1">
      <c r="A136" s="170" t="s">
        <v>90</v>
      </c>
      <c r="B136" s="187" t="s">
        <v>222</v>
      </c>
      <c r="C136" s="127">
        <f t="shared" si="87"/>
        <v>0</v>
      </c>
      <c r="D136" s="177"/>
      <c r="E136" s="177"/>
      <c r="F136" s="177"/>
      <c r="G136" s="127">
        <f t="shared" si="88"/>
        <v>0</v>
      </c>
      <c r="H136" s="177"/>
      <c r="I136" s="177"/>
      <c r="J136" s="177"/>
      <c r="K136" s="127">
        <f t="shared" si="89"/>
        <v>0</v>
      </c>
      <c r="L136" s="177"/>
      <c r="M136" s="177"/>
      <c r="N136" s="177"/>
    </row>
    <row r="137" spans="1:14" s="118" customFormat="1" ht="10.5" thickBot="1">
      <c r="A137" s="122" t="s">
        <v>223</v>
      </c>
      <c r="B137" s="182" t="s">
        <v>224</v>
      </c>
      <c r="C137" s="135">
        <f>C138+C139+C140+C141</f>
        <v>23072</v>
      </c>
      <c r="D137" s="135">
        <f aca="true" t="shared" si="90" ref="D137:F137">D138+D139+D140+D141</f>
        <v>23072</v>
      </c>
      <c r="E137" s="135">
        <f t="shared" si="90"/>
        <v>0</v>
      </c>
      <c r="F137" s="135">
        <f t="shared" si="90"/>
        <v>0</v>
      </c>
      <c r="G137" s="135">
        <f>G138+G139+G140+G141</f>
        <v>22498</v>
      </c>
      <c r="H137" s="135">
        <f aca="true" t="shared" si="91" ref="H137:J137">H138+H139+H140+H141</f>
        <v>22498</v>
      </c>
      <c r="I137" s="135">
        <f t="shared" si="91"/>
        <v>0</v>
      </c>
      <c r="J137" s="135">
        <f t="shared" si="91"/>
        <v>0</v>
      </c>
      <c r="K137" s="135">
        <f>K138+K139+K140+K141</f>
        <v>10800</v>
      </c>
      <c r="L137" s="135">
        <f aca="true" t="shared" si="92" ref="L137:N137">L138+L139+L140+L141</f>
        <v>10800</v>
      </c>
      <c r="M137" s="135">
        <f t="shared" si="92"/>
        <v>0</v>
      </c>
      <c r="N137" s="135">
        <f t="shared" si="92"/>
        <v>0</v>
      </c>
    </row>
    <row r="138" spans="1:14" s="118" customFormat="1" ht="8.25">
      <c r="A138" s="125" t="s">
        <v>96</v>
      </c>
      <c r="B138" s="183" t="s">
        <v>225</v>
      </c>
      <c r="C138" s="127">
        <v>23072</v>
      </c>
      <c r="D138" s="177">
        <v>23072</v>
      </c>
      <c r="E138" s="177"/>
      <c r="F138" s="177"/>
      <c r="G138" s="127">
        <v>22498</v>
      </c>
      <c r="H138" s="177">
        <v>22498</v>
      </c>
      <c r="I138" s="177"/>
      <c r="J138" s="177"/>
      <c r="K138" s="127">
        <v>10800</v>
      </c>
      <c r="L138" s="177">
        <v>10800</v>
      </c>
      <c r="M138" s="177"/>
      <c r="N138" s="177"/>
    </row>
    <row r="139" spans="1:14" s="118" customFormat="1" ht="8.25">
      <c r="A139" s="125" t="s">
        <v>98</v>
      </c>
      <c r="B139" s="183" t="s">
        <v>226</v>
      </c>
      <c r="C139" s="127">
        <f aca="true" t="shared" si="93" ref="C139:C141">D139+E139+F139</f>
        <v>0</v>
      </c>
      <c r="D139" s="177"/>
      <c r="E139" s="177"/>
      <c r="F139" s="177"/>
      <c r="G139" s="127">
        <f aca="true" t="shared" si="94" ref="G139:G141">H139+I139+J139</f>
        <v>0</v>
      </c>
      <c r="H139" s="177"/>
      <c r="I139" s="177"/>
      <c r="J139" s="177"/>
      <c r="K139" s="127">
        <f aca="true" t="shared" si="95" ref="K139:K141">L139+M139+N139</f>
        <v>0</v>
      </c>
      <c r="L139" s="177"/>
      <c r="M139" s="177"/>
      <c r="N139" s="177"/>
    </row>
    <row r="140" spans="1:14" s="118" customFormat="1" ht="8.25">
      <c r="A140" s="125" t="s">
        <v>100</v>
      </c>
      <c r="B140" s="183" t="s">
        <v>227</v>
      </c>
      <c r="C140" s="127">
        <f t="shared" si="93"/>
        <v>0</v>
      </c>
      <c r="D140" s="177"/>
      <c r="E140" s="177"/>
      <c r="F140" s="177"/>
      <c r="G140" s="127">
        <f t="shared" si="94"/>
        <v>0</v>
      </c>
      <c r="H140" s="177"/>
      <c r="I140" s="177"/>
      <c r="J140" s="177"/>
      <c r="K140" s="127">
        <f t="shared" si="95"/>
        <v>0</v>
      </c>
      <c r="L140" s="177"/>
      <c r="M140" s="177"/>
      <c r="N140" s="177"/>
    </row>
    <row r="141" spans="1:14" s="118" customFormat="1" ht="9" thickBot="1">
      <c r="A141" s="170" t="s">
        <v>102</v>
      </c>
      <c r="B141" s="187" t="s">
        <v>228</v>
      </c>
      <c r="C141" s="127">
        <f t="shared" si="93"/>
        <v>0</v>
      </c>
      <c r="D141" s="177"/>
      <c r="E141" s="177"/>
      <c r="F141" s="177"/>
      <c r="G141" s="127">
        <f t="shared" si="94"/>
        <v>0</v>
      </c>
      <c r="H141" s="177"/>
      <c r="I141" s="177"/>
      <c r="J141" s="177"/>
      <c r="K141" s="127">
        <f t="shared" si="95"/>
        <v>0</v>
      </c>
      <c r="L141" s="177"/>
      <c r="M141" s="177"/>
      <c r="N141" s="177"/>
    </row>
    <row r="142" spans="1:14" s="118" customFormat="1" ht="10.5" thickBot="1">
      <c r="A142" s="122" t="s">
        <v>104</v>
      </c>
      <c r="B142" s="182" t="s">
        <v>229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88">
        <v>0</v>
      </c>
      <c r="I142" s="188">
        <v>0</v>
      </c>
      <c r="J142" s="188">
        <v>0</v>
      </c>
      <c r="K142" s="188">
        <v>0</v>
      </c>
      <c r="L142" s="188">
        <v>0</v>
      </c>
      <c r="M142" s="188">
        <v>0</v>
      </c>
      <c r="N142" s="188">
        <v>0</v>
      </c>
    </row>
    <row r="143" spans="1:14" s="118" customFormat="1" ht="8.25">
      <c r="A143" s="125" t="s">
        <v>106</v>
      </c>
      <c r="B143" s="183" t="s">
        <v>230</v>
      </c>
      <c r="C143" s="127">
        <f aca="true" t="shared" si="96" ref="C143:C146">D143+E143+F143</f>
        <v>0</v>
      </c>
      <c r="D143" s="177"/>
      <c r="E143" s="177"/>
      <c r="F143" s="177"/>
      <c r="G143" s="127">
        <f aca="true" t="shared" si="97" ref="G143:G146">H143+I143+J143</f>
        <v>0</v>
      </c>
      <c r="H143" s="177"/>
      <c r="I143" s="177"/>
      <c r="J143" s="177"/>
      <c r="K143" s="127">
        <f aca="true" t="shared" si="98" ref="K143:K146">L143+M143+N143</f>
        <v>0</v>
      </c>
      <c r="L143" s="177"/>
      <c r="M143" s="177"/>
      <c r="N143" s="177"/>
    </row>
    <row r="144" spans="1:14" s="118" customFormat="1" ht="8.25">
      <c r="A144" s="125" t="s">
        <v>108</v>
      </c>
      <c r="B144" s="183" t="s">
        <v>231</v>
      </c>
      <c r="C144" s="127">
        <f t="shared" si="96"/>
        <v>0</v>
      </c>
      <c r="D144" s="177"/>
      <c r="E144" s="177"/>
      <c r="F144" s="177"/>
      <c r="G144" s="127">
        <f t="shared" si="97"/>
        <v>0</v>
      </c>
      <c r="H144" s="177"/>
      <c r="I144" s="177"/>
      <c r="J144" s="177"/>
      <c r="K144" s="127">
        <f t="shared" si="98"/>
        <v>0</v>
      </c>
      <c r="L144" s="177"/>
      <c r="M144" s="177"/>
      <c r="N144" s="177"/>
    </row>
    <row r="145" spans="1:14" s="118" customFormat="1" ht="8.25">
      <c r="A145" s="125" t="s">
        <v>110</v>
      </c>
      <c r="B145" s="183" t="s">
        <v>232</v>
      </c>
      <c r="C145" s="127">
        <f t="shared" si="96"/>
        <v>0</v>
      </c>
      <c r="D145" s="177"/>
      <c r="E145" s="177"/>
      <c r="F145" s="177"/>
      <c r="G145" s="127">
        <f t="shared" si="97"/>
        <v>0</v>
      </c>
      <c r="H145" s="177"/>
      <c r="I145" s="177"/>
      <c r="J145" s="177"/>
      <c r="K145" s="127">
        <f t="shared" si="98"/>
        <v>0</v>
      </c>
      <c r="L145" s="177"/>
      <c r="M145" s="177"/>
      <c r="N145" s="177"/>
    </row>
    <row r="146" spans="1:14" s="118" customFormat="1" ht="9" thickBot="1">
      <c r="A146" s="125" t="s">
        <v>112</v>
      </c>
      <c r="B146" s="183" t="s">
        <v>233</v>
      </c>
      <c r="C146" s="127">
        <f t="shared" si="96"/>
        <v>0</v>
      </c>
      <c r="D146" s="177"/>
      <c r="E146" s="177"/>
      <c r="F146" s="177"/>
      <c r="G146" s="127">
        <f t="shared" si="97"/>
        <v>0</v>
      </c>
      <c r="H146" s="177"/>
      <c r="I146" s="177"/>
      <c r="J146" s="177"/>
      <c r="K146" s="127">
        <f t="shared" si="98"/>
        <v>0</v>
      </c>
      <c r="L146" s="177"/>
      <c r="M146" s="177"/>
      <c r="N146" s="177"/>
    </row>
    <row r="147" spans="1:14" s="118" customFormat="1" ht="10.5" thickBot="1">
      <c r="A147" s="122" t="s">
        <v>114</v>
      </c>
      <c r="B147" s="182" t="s">
        <v>234</v>
      </c>
      <c r="C147" s="189">
        <f>C142+C137+C132+C128</f>
        <v>23072</v>
      </c>
      <c r="D147" s="189">
        <f aca="true" t="shared" si="99" ref="D147:E147">D142+D137+D132+D128</f>
        <v>23072</v>
      </c>
      <c r="E147" s="189">
        <f t="shared" si="99"/>
        <v>0</v>
      </c>
      <c r="F147" s="189">
        <v>0</v>
      </c>
      <c r="G147" s="189">
        <f>G142+G137+G132+G128</f>
        <v>22498</v>
      </c>
      <c r="H147" s="189">
        <f aca="true" t="shared" si="100" ref="H147:I147">H142+H137+H132+H128</f>
        <v>22498</v>
      </c>
      <c r="I147" s="189">
        <f t="shared" si="100"/>
        <v>0</v>
      </c>
      <c r="J147" s="189">
        <v>0</v>
      </c>
      <c r="K147" s="189">
        <f>K142+K137+K132+K128</f>
        <v>10800</v>
      </c>
      <c r="L147" s="189">
        <f aca="true" t="shared" si="101" ref="L147:M147">L142+L137+L132+L128</f>
        <v>10800</v>
      </c>
      <c r="M147" s="189">
        <f t="shared" si="101"/>
        <v>0</v>
      </c>
      <c r="N147" s="189">
        <v>0</v>
      </c>
    </row>
    <row r="148" spans="1:14" s="118" customFormat="1" ht="10.5" thickBot="1">
      <c r="A148" s="190" t="s">
        <v>235</v>
      </c>
      <c r="B148" s="191" t="s">
        <v>236</v>
      </c>
      <c r="C148" s="189">
        <f>C127+C147</f>
        <v>359362</v>
      </c>
      <c r="D148" s="189">
        <f aca="true" t="shared" si="102" ref="D148:F148">D127+D147</f>
        <v>111665</v>
      </c>
      <c r="E148" s="189">
        <f t="shared" si="102"/>
        <v>247697</v>
      </c>
      <c r="F148" s="189">
        <f t="shared" si="102"/>
        <v>0</v>
      </c>
      <c r="G148" s="189">
        <f>G127+G147</f>
        <v>419583</v>
      </c>
      <c r="H148" s="189">
        <f aca="true" t="shared" si="103" ref="H148:J148">H127+H147</f>
        <v>169205</v>
      </c>
      <c r="I148" s="189">
        <f t="shared" si="103"/>
        <v>250378</v>
      </c>
      <c r="J148" s="189">
        <f t="shared" si="103"/>
        <v>0</v>
      </c>
      <c r="K148" s="189">
        <f>K127+K147</f>
        <v>100283</v>
      </c>
      <c r="L148" s="189">
        <f aca="true" t="shared" si="104" ref="L148:N148">L127+L147</f>
        <v>92674</v>
      </c>
      <c r="M148" s="189">
        <f t="shared" si="104"/>
        <v>7609</v>
      </c>
      <c r="N148" s="189">
        <f t="shared" si="104"/>
        <v>0</v>
      </c>
    </row>
    <row r="149" spans="1:14" ht="15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</row>
    <row r="150" spans="1:10" ht="15">
      <c r="A150" s="193"/>
      <c r="B150" s="193"/>
      <c r="C150" s="193"/>
      <c r="D150" s="193"/>
      <c r="E150" s="193"/>
      <c r="F150" s="193"/>
      <c r="G150" s="193"/>
      <c r="H150" s="193"/>
      <c r="I150" s="193"/>
      <c r="J150" s="193"/>
    </row>
  </sheetData>
  <mergeCells count="8">
    <mergeCell ref="K3:N3"/>
    <mergeCell ref="A1:N1"/>
    <mergeCell ref="C3:F3"/>
    <mergeCell ref="G3:J3"/>
    <mergeCell ref="A2:B2"/>
    <mergeCell ref="A90:B90"/>
    <mergeCell ref="A89:J89"/>
    <mergeCell ref="A150:J150"/>
  </mergeCells>
  <printOptions/>
  <pageMargins left="0.11811023622047245" right="0.11811023622047245" top="0.8661417322834646" bottom="0.7480314960629921" header="0.31496062992125984" footer="0.31496062992125984"/>
  <pageSetup horizontalDpi="600" verticalDpi="600" orientation="landscape" paperSize="9" r:id="rId1"/>
  <headerFooter>
    <oddHeader>&amp;C&amp;"-,Félkövér"
&amp;9Tiszagyulaháza Község 2014. évi I.félévi költségvetésének összevont mérlege&amp;R&amp;"-,Dőlt"&amp;8 1.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workbookViewId="0" topLeftCell="A105">
      <selection activeCell="O81" sqref="O81"/>
    </sheetView>
  </sheetViews>
  <sheetFormatPr defaultColWidth="9.140625" defaultRowHeight="15"/>
  <cols>
    <col min="1" max="1" width="4.421875" style="13" customWidth="1"/>
    <col min="2" max="2" width="44.140625" style="14" customWidth="1"/>
    <col min="3" max="3" width="7.57421875" style="15" customWidth="1"/>
    <col min="4" max="4" width="8.00390625" style="15" customWidth="1"/>
    <col min="5" max="5" width="8.8515625" style="15" customWidth="1"/>
    <col min="6" max="6" width="8.140625" style="15" customWidth="1"/>
    <col min="7" max="7" width="8.00390625" style="15" customWidth="1"/>
    <col min="8" max="8" width="8.8515625" style="15" customWidth="1"/>
    <col min="9" max="9" width="8.140625" style="15" customWidth="1"/>
    <col min="10" max="10" width="8.00390625" style="15" customWidth="1"/>
    <col min="11" max="11" width="8.8515625" style="15" customWidth="1"/>
    <col min="12" max="256" width="9.140625" style="208" customWidth="1"/>
    <col min="257" max="257" width="16.7109375" style="208" customWidth="1"/>
    <col min="258" max="258" width="61.7109375" style="208" customWidth="1"/>
    <col min="259" max="259" width="21.421875" style="208" customWidth="1"/>
    <col min="260" max="512" width="9.140625" style="208" customWidth="1"/>
    <col min="513" max="513" width="16.7109375" style="208" customWidth="1"/>
    <col min="514" max="514" width="61.7109375" style="208" customWidth="1"/>
    <col min="515" max="515" width="21.421875" style="208" customWidth="1"/>
    <col min="516" max="768" width="9.140625" style="208" customWidth="1"/>
    <col min="769" max="769" width="16.7109375" style="208" customWidth="1"/>
    <col min="770" max="770" width="61.7109375" style="208" customWidth="1"/>
    <col min="771" max="771" width="21.421875" style="208" customWidth="1"/>
    <col min="772" max="1024" width="9.140625" style="208" customWidth="1"/>
    <col min="1025" max="1025" width="16.7109375" style="208" customWidth="1"/>
    <col min="1026" max="1026" width="61.7109375" style="208" customWidth="1"/>
    <col min="1027" max="1027" width="21.421875" style="208" customWidth="1"/>
    <col min="1028" max="1280" width="9.140625" style="208" customWidth="1"/>
    <col min="1281" max="1281" width="16.7109375" style="208" customWidth="1"/>
    <col min="1282" max="1282" width="61.7109375" style="208" customWidth="1"/>
    <col min="1283" max="1283" width="21.421875" style="208" customWidth="1"/>
    <col min="1284" max="1536" width="9.140625" style="208" customWidth="1"/>
    <col min="1537" max="1537" width="16.7109375" style="208" customWidth="1"/>
    <col min="1538" max="1538" width="61.7109375" style="208" customWidth="1"/>
    <col min="1539" max="1539" width="21.421875" style="208" customWidth="1"/>
    <col min="1540" max="1792" width="9.140625" style="208" customWidth="1"/>
    <col min="1793" max="1793" width="16.7109375" style="208" customWidth="1"/>
    <col min="1794" max="1794" width="61.7109375" style="208" customWidth="1"/>
    <col min="1795" max="1795" width="21.421875" style="208" customWidth="1"/>
    <col min="1796" max="2048" width="9.140625" style="208" customWidth="1"/>
    <col min="2049" max="2049" width="16.7109375" style="208" customWidth="1"/>
    <col min="2050" max="2050" width="61.7109375" style="208" customWidth="1"/>
    <col min="2051" max="2051" width="21.421875" style="208" customWidth="1"/>
    <col min="2052" max="2304" width="9.140625" style="208" customWidth="1"/>
    <col min="2305" max="2305" width="16.7109375" style="208" customWidth="1"/>
    <col min="2306" max="2306" width="61.7109375" style="208" customWidth="1"/>
    <col min="2307" max="2307" width="21.421875" style="208" customWidth="1"/>
    <col min="2308" max="2560" width="9.140625" style="208" customWidth="1"/>
    <col min="2561" max="2561" width="16.7109375" style="208" customWidth="1"/>
    <col min="2562" max="2562" width="61.7109375" style="208" customWidth="1"/>
    <col min="2563" max="2563" width="21.421875" style="208" customWidth="1"/>
    <col min="2564" max="2816" width="9.140625" style="208" customWidth="1"/>
    <col min="2817" max="2817" width="16.7109375" style="208" customWidth="1"/>
    <col min="2818" max="2818" width="61.7109375" style="208" customWidth="1"/>
    <col min="2819" max="2819" width="21.421875" style="208" customWidth="1"/>
    <col min="2820" max="3072" width="9.140625" style="208" customWidth="1"/>
    <col min="3073" max="3073" width="16.7109375" style="208" customWidth="1"/>
    <col min="3074" max="3074" width="61.7109375" style="208" customWidth="1"/>
    <col min="3075" max="3075" width="21.421875" style="208" customWidth="1"/>
    <col min="3076" max="3328" width="9.140625" style="208" customWidth="1"/>
    <col min="3329" max="3329" width="16.7109375" style="208" customWidth="1"/>
    <col min="3330" max="3330" width="61.7109375" style="208" customWidth="1"/>
    <col min="3331" max="3331" width="21.421875" style="208" customWidth="1"/>
    <col min="3332" max="3584" width="9.140625" style="208" customWidth="1"/>
    <col min="3585" max="3585" width="16.7109375" style="208" customWidth="1"/>
    <col min="3586" max="3586" width="61.7109375" style="208" customWidth="1"/>
    <col min="3587" max="3587" width="21.421875" style="208" customWidth="1"/>
    <col min="3588" max="3840" width="9.140625" style="208" customWidth="1"/>
    <col min="3841" max="3841" width="16.7109375" style="208" customWidth="1"/>
    <col min="3842" max="3842" width="61.7109375" style="208" customWidth="1"/>
    <col min="3843" max="3843" width="21.421875" style="208" customWidth="1"/>
    <col min="3844" max="4096" width="9.140625" style="208" customWidth="1"/>
    <col min="4097" max="4097" width="16.7109375" style="208" customWidth="1"/>
    <col min="4098" max="4098" width="61.7109375" style="208" customWidth="1"/>
    <col min="4099" max="4099" width="21.421875" style="208" customWidth="1"/>
    <col min="4100" max="4352" width="9.140625" style="208" customWidth="1"/>
    <col min="4353" max="4353" width="16.7109375" style="208" customWidth="1"/>
    <col min="4354" max="4354" width="61.7109375" style="208" customWidth="1"/>
    <col min="4355" max="4355" width="21.421875" style="208" customWidth="1"/>
    <col min="4356" max="4608" width="9.140625" style="208" customWidth="1"/>
    <col min="4609" max="4609" width="16.7109375" style="208" customWidth="1"/>
    <col min="4610" max="4610" width="61.7109375" style="208" customWidth="1"/>
    <col min="4611" max="4611" width="21.421875" style="208" customWidth="1"/>
    <col min="4612" max="4864" width="9.140625" style="208" customWidth="1"/>
    <col min="4865" max="4865" width="16.7109375" style="208" customWidth="1"/>
    <col min="4866" max="4866" width="61.7109375" style="208" customWidth="1"/>
    <col min="4867" max="4867" width="21.421875" style="208" customWidth="1"/>
    <col min="4868" max="5120" width="9.140625" style="208" customWidth="1"/>
    <col min="5121" max="5121" width="16.7109375" style="208" customWidth="1"/>
    <col min="5122" max="5122" width="61.7109375" style="208" customWidth="1"/>
    <col min="5123" max="5123" width="21.421875" style="208" customWidth="1"/>
    <col min="5124" max="5376" width="9.140625" style="208" customWidth="1"/>
    <col min="5377" max="5377" width="16.7109375" style="208" customWidth="1"/>
    <col min="5378" max="5378" width="61.7109375" style="208" customWidth="1"/>
    <col min="5379" max="5379" width="21.421875" style="208" customWidth="1"/>
    <col min="5380" max="5632" width="9.140625" style="208" customWidth="1"/>
    <col min="5633" max="5633" width="16.7109375" style="208" customWidth="1"/>
    <col min="5634" max="5634" width="61.7109375" style="208" customWidth="1"/>
    <col min="5635" max="5635" width="21.421875" style="208" customWidth="1"/>
    <col min="5636" max="5888" width="9.140625" style="208" customWidth="1"/>
    <col min="5889" max="5889" width="16.7109375" style="208" customWidth="1"/>
    <col min="5890" max="5890" width="61.7109375" style="208" customWidth="1"/>
    <col min="5891" max="5891" width="21.421875" style="208" customWidth="1"/>
    <col min="5892" max="6144" width="9.140625" style="208" customWidth="1"/>
    <col min="6145" max="6145" width="16.7109375" style="208" customWidth="1"/>
    <col min="6146" max="6146" width="61.7109375" style="208" customWidth="1"/>
    <col min="6147" max="6147" width="21.421875" style="208" customWidth="1"/>
    <col min="6148" max="6400" width="9.140625" style="208" customWidth="1"/>
    <col min="6401" max="6401" width="16.7109375" style="208" customWidth="1"/>
    <col min="6402" max="6402" width="61.7109375" style="208" customWidth="1"/>
    <col min="6403" max="6403" width="21.421875" style="208" customWidth="1"/>
    <col min="6404" max="6656" width="9.140625" style="208" customWidth="1"/>
    <col min="6657" max="6657" width="16.7109375" style="208" customWidth="1"/>
    <col min="6658" max="6658" width="61.7109375" style="208" customWidth="1"/>
    <col min="6659" max="6659" width="21.421875" style="208" customWidth="1"/>
    <col min="6660" max="6912" width="9.140625" style="208" customWidth="1"/>
    <col min="6913" max="6913" width="16.7109375" style="208" customWidth="1"/>
    <col min="6914" max="6914" width="61.7109375" style="208" customWidth="1"/>
    <col min="6915" max="6915" width="21.421875" style="208" customWidth="1"/>
    <col min="6916" max="7168" width="9.140625" style="208" customWidth="1"/>
    <col min="7169" max="7169" width="16.7109375" style="208" customWidth="1"/>
    <col min="7170" max="7170" width="61.7109375" style="208" customWidth="1"/>
    <col min="7171" max="7171" width="21.421875" style="208" customWidth="1"/>
    <col min="7172" max="7424" width="9.140625" style="208" customWidth="1"/>
    <col min="7425" max="7425" width="16.7109375" style="208" customWidth="1"/>
    <col min="7426" max="7426" width="61.7109375" style="208" customWidth="1"/>
    <col min="7427" max="7427" width="21.421875" style="208" customWidth="1"/>
    <col min="7428" max="7680" width="9.140625" style="208" customWidth="1"/>
    <col min="7681" max="7681" width="16.7109375" style="208" customWidth="1"/>
    <col min="7682" max="7682" width="61.7109375" style="208" customWidth="1"/>
    <col min="7683" max="7683" width="21.421875" style="208" customWidth="1"/>
    <col min="7684" max="7936" width="9.140625" style="208" customWidth="1"/>
    <col min="7937" max="7937" width="16.7109375" style="208" customWidth="1"/>
    <col min="7938" max="7938" width="61.7109375" style="208" customWidth="1"/>
    <col min="7939" max="7939" width="21.421875" style="208" customWidth="1"/>
    <col min="7940" max="8192" width="9.140625" style="208" customWidth="1"/>
    <col min="8193" max="8193" width="16.7109375" style="208" customWidth="1"/>
    <col min="8194" max="8194" width="61.7109375" style="208" customWidth="1"/>
    <col min="8195" max="8195" width="21.421875" style="208" customWidth="1"/>
    <col min="8196" max="8448" width="9.140625" style="208" customWidth="1"/>
    <col min="8449" max="8449" width="16.7109375" style="208" customWidth="1"/>
    <col min="8450" max="8450" width="61.7109375" style="208" customWidth="1"/>
    <col min="8451" max="8451" width="21.421875" style="208" customWidth="1"/>
    <col min="8452" max="8704" width="9.140625" style="208" customWidth="1"/>
    <col min="8705" max="8705" width="16.7109375" style="208" customWidth="1"/>
    <col min="8706" max="8706" width="61.7109375" style="208" customWidth="1"/>
    <col min="8707" max="8707" width="21.421875" style="208" customWidth="1"/>
    <col min="8708" max="8960" width="9.140625" style="208" customWidth="1"/>
    <col min="8961" max="8961" width="16.7109375" style="208" customWidth="1"/>
    <col min="8962" max="8962" width="61.7109375" style="208" customWidth="1"/>
    <col min="8963" max="8963" width="21.421875" style="208" customWidth="1"/>
    <col min="8964" max="9216" width="9.140625" style="208" customWidth="1"/>
    <col min="9217" max="9217" width="16.7109375" style="208" customWidth="1"/>
    <col min="9218" max="9218" width="61.7109375" style="208" customWidth="1"/>
    <col min="9219" max="9219" width="21.421875" style="208" customWidth="1"/>
    <col min="9220" max="9472" width="9.140625" style="208" customWidth="1"/>
    <col min="9473" max="9473" width="16.7109375" style="208" customWidth="1"/>
    <col min="9474" max="9474" width="61.7109375" style="208" customWidth="1"/>
    <col min="9475" max="9475" width="21.421875" style="208" customWidth="1"/>
    <col min="9476" max="9728" width="9.140625" style="208" customWidth="1"/>
    <col min="9729" max="9729" width="16.7109375" style="208" customWidth="1"/>
    <col min="9730" max="9730" width="61.7109375" style="208" customWidth="1"/>
    <col min="9731" max="9731" width="21.421875" style="208" customWidth="1"/>
    <col min="9732" max="9984" width="9.140625" style="208" customWidth="1"/>
    <col min="9985" max="9985" width="16.7109375" style="208" customWidth="1"/>
    <col min="9986" max="9986" width="61.7109375" style="208" customWidth="1"/>
    <col min="9987" max="9987" width="21.421875" style="208" customWidth="1"/>
    <col min="9988" max="10240" width="9.140625" style="208" customWidth="1"/>
    <col min="10241" max="10241" width="16.7109375" style="208" customWidth="1"/>
    <col min="10242" max="10242" width="61.7109375" style="208" customWidth="1"/>
    <col min="10243" max="10243" width="21.421875" style="208" customWidth="1"/>
    <col min="10244" max="10496" width="9.140625" style="208" customWidth="1"/>
    <col min="10497" max="10497" width="16.7109375" style="208" customWidth="1"/>
    <col min="10498" max="10498" width="61.7109375" style="208" customWidth="1"/>
    <col min="10499" max="10499" width="21.421875" style="208" customWidth="1"/>
    <col min="10500" max="10752" width="9.140625" style="208" customWidth="1"/>
    <col min="10753" max="10753" width="16.7109375" style="208" customWidth="1"/>
    <col min="10754" max="10754" width="61.7109375" style="208" customWidth="1"/>
    <col min="10755" max="10755" width="21.421875" style="208" customWidth="1"/>
    <col min="10756" max="11008" width="9.140625" style="208" customWidth="1"/>
    <col min="11009" max="11009" width="16.7109375" style="208" customWidth="1"/>
    <col min="11010" max="11010" width="61.7109375" style="208" customWidth="1"/>
    <col min="11011" max="11011" width="21.421875" style="208" customWidth="1"/>
    <col min="11012" max="11264" width="9.140625" style="208" customWidth="1"/>
    <col min="11265" max="11265" width="16.7109375" style="208" customWidth="1"/>
    <col min="11266" max="11266" width="61.7109375" style="208" customWidth="1"/>
    <col min="11267" max="11267" width="21.421875" style="208" customWidth="1"/>
    <col min="11268" max="11520" width="9.140625" style="208" customWidth="1"/>
    <col min="11521" max="11521" width="16.7109375" style="208" customWidth="1"/>
    <col min="11522" max="11522" width="61.7109375" style="208" customWidth="1"/>
    <col min="11523" max="11523" width="21.421875" style="208" customWidth="1"/>
    <col min="11524" max="11776" width="9.140625" style="208" customWidth="1"/>
    <col min="11777" max="11777" width="16.7109375" style="208" customWidth="1"/>
    <col min="11778" max="11778" width="61.7109375" style="208" customWidth="1"/>
    <col min="11779" max="11779" width="21.421875" style="208" customWidth="1"/>
    <col min="11780" max="12032" width="9.140625" style="208" customWidth="1"/>
    <col min="12033" max="12033" width="16.7109375" style="208" customWidth="1"/>
    <col min="12034" max="12034" width="61.7109375" style="208" customWidth="1"/>
    <col min="12035" max="12035" width="21.421875" style="208" customWidth="1"/>
    <col min="12036" max="12288" width="9.140625" style="208" customWidth="1"/>
    <col min="12289" max="12289" width="16.7109375" style="208" customWidth="1"/>
    <col min="12290" max="12290" width="61.7109375" style="208" customWidth="1"/>
    <col min="12291" max="12291" width="21.421875" style="208" customWidth="1"/>
    <col min="12292" max="12544" width="9.140625" style="208" customWidth="1"/>
    <col min="12545" max="12545" width="16.7109375" style="208" customWidth="1"/>
    <col min="12546" max="12546" width="61.7109375" style="208" customWidth="1"/>
    <col min="12547" max="12547" width="21.421875" style="208" customWidth="1"/>
    <col min="12548" max="12800" width="9.140625" style="208" customWidth="1"/>
    <col min="12801" max="12801" width="16.7109375" style="208" customWidth="1"/>
    <col min="12802" max="12802" width="61.7109375" style="208" customWidth="1"/>
    <col min="12803" max="12803" width="21.421875" style="208" customWidth="1"/>
    <col min="12804" max="13056" width="9.140625" style="208" customWidth="1"/>
    <col min="13057" max="13057" width="16.7109375" style="208" customWidth="1"/>
    <col min="13058" max="13058" width="61.7109375" style="208" customWidth="1"/>
    <col min="13059" max="13059" width="21.421875" style="208" customWidth="1"/>
    <col min="13060" max="13312" width="9.140625" style="208" customWidth="1"/>
    <col min="13313" max="13313" width="16.7109375" style="208" customWidth="1"/>
    <col min="13314" max="13314" width="61.7109375" style="208" customWidth="1"/>
    <col min="13315" max="13315" width="21.421875" style="208" customWidth="1"/>
    <col min="13316" max="13568" width="9.140625" style="208" customWidth="1"/>
    <col min="13569" max="13569" width="16.7109375" style="208" customWidth="1"/>
    <col min="13570" max="13570" width="61.7109375" style="208" customWidth="1"/>
    <col min="13571" max="13571" width="21.421875" style="208" customWidth="1"/>
    <col min="13572" max="13824" width="9.140625" style="208" customWidth="1"/>
    <col min="13825" max="13825" width="16.7109375" style="208" customWidth="1"/>
    <col min="13826" max="13826" width="61.7109375" style="208" customWidth="1"/>
    <col min="13827" max="13827" width="21.421875" style="208" customWidth="1"/>
    <col min="13828" max="14080" width="9.140625" style="208" customWidth="1"/>
    <col min="14081" max="14081" width="16.7109375" style="208" customWidth="1"/>
    <col min="14082" max="14082" width="61.7109375" style="208" customWidth="1"/>
    <col min="14083" max="14083" width="21.421875" style="208" customWidth="1"/>
    <col min="14084" max="14336" width="9.140625" style="208" customWidth="1"/>
    <col min="14337" max="14337" width="16.7109375" style="208" customWidth="1"/>
    <col min="14338" max="14338" width="61.7109375" style="208" customWidth="1"/>
    <col min="14339" max="14339" width="21.421875" style="208" customWidth="1"/>
    <col min="14340" max="14592" width="9.140625" style="208" customWidth="1"/>
    <col min="14593" max="14593" width="16.7109375" style="208" customWidth="1"/>
    <col min="14594" max="14594" width="61.7109375" style="208" customWidth="1"/>
    <col min="14595" max="14595" width="21.421875" style="208" customWidth="1"/>
    <col min="14596" max="14848" width="9.140625" style="208" customWidth="1"/>
    <col min="14849" max="14849" width="16.7109375" style="208" customWidth="1"/>
    <col min="14850" max="14850" width="61.7109375" style="208" customWidth="1"/>
    <col min="14851" max="14851" width="21.421875" style="208" customWidth="1"/>
    <col min="14852" max="15104" width="9.140625" style="208" customWidth="1"/>
    <col min="15105" max="15105" width="16.7109375" style="208" customWidth="1"/>
    <col min="15106" max="15106" width="61.7109375" style="208" customWidth="1"/>
    <col min="15107" max="15107" width="21.421875" style="208" customWidth="1"/>
    <col min="15108" max="15360" width="9.140625" style="208" customWidth="1"/>
    <col min="15361" max="15361" width="16.7109375" style="208" customWidth="1"/>
    <col min="15362" max="15362" width="61.7109375" style="208" customWidth="1"/>
    <col min="15363" max="15363" width="21.421875" style="208" customWidth="1"/>
    <col min="15364" max="15616" width="9.140625" style="208" customWidth="1"/>
    <col min="15617" max="15617" width="16.7109375" style="208" customWidth="1"/>
    <col min="15618" max="15618" width="61.7109375" style="208" customWidth="1"/>
    <col min="15619" max="15619" width="21.421875" style="208" customWidth="1"/>
    <col min="15620" max="15872" width="9.140625" style="208" customWidth="1"/>
    <col min="15873" max="15873" width="16.7109375" style="208" customWidth="1"/>
    <col min="15874" max="15874" width="61.7109375" style="208" customWidth="1"/>
    <col min="15875" max="15875" width="21.421875" style="208" customWidth="1"/>
    <col min="15876" max="16128" width="9.140625" style="208" customWidth="1"/>
    <col min="16129" max="16129" width="16.7109375" style="208" customWidth="1"/>
    <col min="16130" max="16130" width="61.7109375" style="208" customWidth="1"/>
    <col min="16131" max="16131" width="21.421875" style="208" customWidth="1"/>
    <col min="16132" max="16384" width="9.140625" style="208" customWidth="1"/>
  </cols>
  <sheetData>
    <row r="1" spans="1:11" s="4" customFormat="1" ht="16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s="197" customFormat="1" ht="21" customHeight="1">
      <c r="A2" s="194"/>
      <c r="B2" s="195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197" customFormat="1" ht="15.75">
      <c r="A3" s="198"/>
      <c r="B3" s="195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7" customFormat="1" ht="15.9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 t="s">
        <v>246</v>
      </c>
    </row>
    <row r="5" spans="1:11" s="202" customFormat="1" ht="21.75" customHeight="1" thickBot="1">
      <c r="A5" s="101" t="s">
        <v>263</v>
      </c>
      <c r="B5" s="200" t="s">
        <v>250</v>
      </c>
      <c r="C5" s="201" t="s">
        <v>275</v>
      </c>
      <c r="D5" s="103"/>
      <c r="E5" s="104"/>
      <c r="F5" s="201" t="s">
        <v>276</v>
      </c>
      <c r="G5" s="103"/>
      <c r="H5" s="104"/>
      <c r="I5" s="102" t="s">
        <v>286</v>
      </c>
      <c r="J5" s="103"/>
      <c r="K5" s="104"/>
    </row>
    <row r="6" spans="1:11" s="53" customFormat="1" ht="12.95" customHeight="1" thickBot="1">
      <c r="A6" s="50" t="s">
        <v>237</v>
      </c>
      <c r="B6" s="51" t="s">
        <v>238</v>
      </c>
      <c r="C6" s="52" t="s">
        <v>239</v>
      </c>
      <c r="D6" s="52" t="s">
        <v>247</v>
      </c>
      <c r="E6" s="52" t="s">
        <v>248</v>
      </c>
      <c r="F6" s="52" t="s">
        <v>249</v>
      </c>
      <c r="G6" s="52" t="s">
        <v>270</v>
      </c>
      <c r="H6" s="52" t="s">
        <v>271</v>
      </c>
      <c r="I6" s="52" t="s">
        <v>272</v>
      </c>
      <c r="J6" s="52" t="s">
        <v>273</v>
      </c>
      <c r="K6" s="52" t="s">
        <v>274</v>
      </c>
    </row>
    <row r="7" spans="1:11" s="53" customFormat="1" ht="12.95" customHeight="1">
      <c r="A7" s="107"/>
      <c r="B7" s="107" t="s">
        <v>251</v>
      </c>
      <c r="C7" s="105" t="s">
        <v>257</v>
      </c>
      <c r="D7" s="107" t="s">
        <v>258</v>
      </c>
      <c r="E7" s="107" t="s">
        <v>259</v>
      </c>
      <c r="F7" s="105" t="s">
        <v>257</v>
      </c>
      <c r="G7" s="107" t="s">
        <v>258</v>
      </c>
      <c r="H7" s="107" t="s">
        <v>259</v>
      </c>
      <c r="I7" s="105" t="s">
        <v>257</v>
      </c>
      <c r="J7" s="107" t="s">
        <v>258</v>
      </c>
      <c r="K7" s="107" t="s">
        <v>259</v>
      </c>
    </row>
    <row r="8" spans="1:11" s="53" customFormat="1" ht="15.95" customHeight="1" thickBot="1">
      <c r="A8" s="108"/>
      <c r="B8" s="108"/>
      <c r="C8" s="106"/>
      <c r="D8" s="108"/>
      <c r="E8" s="108"/>
      <c r="F8" s="106"/>
      <c r="G8" s="108"/>
      <c r="H8" s="108"/>
      <c r="I8" s="106"/>
      <c r="J8" s="108"/>
      <c r="K8" s="108"/>
    </row>
    <row r="9" spans="1:11" s="53" customFormat="1" ht="12" customHeight="1" thickBot="1">
      <c r="A9" s="54" t="s">
        <v>4</v>
      </c>
      <c r="B9" s="43" t="s">
        <v>5</v>
      </c>
      <c r="C9" s="34">
        <f>+C10+C11+C12+C13+C14+C15</f>
        <v>65680</v>
      </c>
      <c r="D9" s="34">
        <f>+D10+D11+D12+D13+D14+D15</f>
        <v>0</v>
      </c>
      <c r="E9" s="34">
        <f>C9+D9</f>
        <v>65680</v>
      </c>
      <c r="F9" s="34">
        <f>+F10+F11+F12+F13+F14+F15</f>
        <v>68232</v>
      </c>
      <c r="G9" s="34">
        <f>+G10+G11+G12+G13+G14+G15</f>
        <v>0</v>
      </c>
      <c r="H9" s="34">
        <f>F9+G9</f>
        <v>68232</v>
      </c>
      <c r="I9" s="34">
        <f>+I10+I11+I12+I13+I14+I15</f>
        <v>34246</v>
      </c>
      <c r="J9" s="34">
        <f>+J10+J11+J12+J13+J14+J15</f>
        <v>0</v>
      </c>
      <c r="K9" s="34">
        <f>I9+J9</f>
        <v>34246</v>
      </c>
    </row>
    <row r="10" spans="1:11" s="57" customFormat="1" ht="12" customHeight="1">
      <c r="A10" s="55" t="s">
        <v>6</v>
      </c>
      <c r="B10" s="56" t="s">
        <v>7</v>
      </c>
      <c r="C10" s="21">
        <v>11621</v>
      </c>
      <c r="D10" s="21"/>
      <c r="E10" s="21">
        <f>D10+C10</f>
        <v>11621</v>
      </c>
      <c r="F10" s="21">
        <v>14659</v>
      </c>
      <c r="G10" s="21"/>
      <c r="H10" s="21">
        <f>G10+F10</f>
        <v>14659</v>
      </c>
      <c r="I10" s="21">
        <v>7623</v>
      </c>
      <c r="J10" s="21"/>
      <c r="K10" s="21">
        <f>J10+I10</f>
        <v>7623</v>
      </c>
    </row>
    <row r="11" spans="1:11" s="60" customFormat="1" ht="12" customHeight="1">
      <c r="A11" s="58" t="s">
        <v>8</v>
      </c>
      <c r="B11" s="59" t="s">
        <v>9</v>
      </c>
      <c r="C11" s="24">
        <v>15968</v>
      </c>
      <c r="D11" s="24"/>
      <c r="E11" s="21">
        <f aca="true" t="shared" si="0" ref="E11:E13">D11+C11</f>
        <v>15968</v>
      </c>
      <c r="F11" s="24">
        <v>15968</v>
      </c>
      <c r="G11" s="24"/>
      <c r="H11" s="21">
        <f aca="true" t="shared" si="1" ref="H11:H14">G11+F11</f>
        <v>15968</v>
      </c>
      <c r="I11" s="24">
        <v>8036</v>
      </c>
      <c r="J11" s="24"/>
      <c r="K11" s="21">
        <f aca="true" t="shared" si="2" ref="K11:K14">J11+I11</f>
        <v>8036</v>
      </c>
    </row>
    <row r="12" spans="1:11" s="60" customFormat="1" ht="12" customHeight="1">
      <c r="A12" s="58" t="s">
        <v>10</v>
      </c>
      <c r="B12" s="59" t="s">
        <v>11</v>
      </c>
      <c r="C12" s="24">
        <v>26067</v>
      </c>
      <c r="D12" s="24"/>
      <c r="E12" s="21">
        <f t="shared" si="0"/>
        <v>26067</v>
      </c>
      <c r="F12" s="24">
        <v>23029</v>
      </c>
      <c r="G12" s="24"/>
      <c r="H12" s="21">
        <f t="shared" si="1"/>
        <v>23029</v>
      </c>
      <c r="I12" s="24">
        <v>11620</v>
      </c>
      <c r="J12" s="24"/>
      <c r="K12" s="21">
        <f t="shared" si="2"/>
        <v>11620</v>
      </c>
    </row>
    <row r="13" spans="1:11" s="60" customFormat="1" ht="12" customHeight="1">
      <c r="A13" s="58" t="s">
        <v>12</v>
      </c>
      <c r="B13" s="59" t="s">
        <v>13</v>
      </c>
      <c r="C13" s="24">
        <v>856</v>
      </c>
      <c r="D13" s="24"/>
      <c r="E13" s="21">
        <f t="shared" si="0"/>
        <v>856</v>
      </c>
      <c r="F13" s="24">
        <v>856</v>
      </c>
      <c r="G13" s="24"/>
      <c r="H13" s="21">
        <f t="shared" si="1"/>
        <v>856</v>
      </c>
      <c r="I13" s="24">
        <v>445</v>
      </c>
      <c r="J13" s="24"/>
      <c r="K13" s="21">
        <f t="shared" si="2"/>
        <v>445</v>
      </c>
    </row>
    <row r="14" spans="1:11" s="60" customFormat="1" ht="12" customHeight="1">
      <c r="A14" s="58" t="s">
        <v>14</v>
      </c>
      <c r="B14" s="59" t="s">
        <v>15</v>
      </c>
      <c r="C14" s="24"/>
      <c r="D14" s="24"/>
      <c r="E14" s="21"/>
      <c r="F14" s="24">
        <v>6632</v>
      </c>
      <c r="G14" s="24"/>
      <c r="H14" s="21">
        <f t="shared" si="1"/>
        <v>6632</v>
      </c>
      <c r="I14" s="24">
        <v>6058</v>
      </c>
      <c r="J14" s="24"/>
      <c r="K14" s="21">
        <f t="shared" si="2"/>
        <v>6058</v>
      </c>
    </row>
    <row r="15" spans="1:11" s="57" customFormat="1" ht="12" customHeight="1" thickBot="1">
      <c r="A15" s="61" t="s">
        <v>16</v>
      </c>
      <c r="B15" s="62" t="s">
        <v>17</v>
      </c>
      <c r="C15" s="21">
        <v>11168</v>
      </c>
      <c r="D15" s="21"/>
      <c r="E15" s="21">
        <f>C15+D15</f>
        <v>11168</v>
      </c>
      <c r="F15" s="21">
        <v>7088</v>
      </c>
      <c r="G15" s="21"/>
      <c r="H15" s="21">
        <f>F15+G15</f>
        <v>7088</v>
      </c>
      <c r="I15" s="21">
        <v>464</v>
      </c>
      <c r="J15" s="21"/>
      <c r="K15" s="21">
        <f>I15+J15</f>
        <v>464</v>
      </c>
    </row>
    <row r="16" spans="1:11" s="57" customFormat="1" ht="12" customHeight="1" thickBot="1">
      <c r="A16" s="16" t="s">
        <v>18</v>
      </c>
      <c r="B16" s="63" t="s">
        <v>19</v>
      </c>
      <c r="C16" s="34">
        <f>+C17+C18+C19+C20+C21</f>
        <v>0</v>
      </c>
      <c r="D16" s="34">
        <f>+D17+D18+D19+D20+D21</f>
        <v>0</v>
      </c>
      <c r="E16" s="34">
        <f>C16+D16</f>
        <v>0</v>
      </c>
      <c r="F16" s="34">
        <f>+F17+F18+F19+F20+F21</f>
        <v>0</v>
      </c>
      <c r="G16" s="34">
        <f>+G17+G18+G19+G20+G21</f>
        <v>0</v>
      </c>
      <c r="H16" s="34">
        <f>F16+G16</f>
        <v>0</v>
      </c>
      <c r="I16" s="34">
        <f>+I17+I18+I19+I20+I21</f>
        <v>0</v>
      </c>
      <c r="J16" s="34">
        <f>+J17+J18+J19+J20+J21</f>
        <v>0</v>
      </c>
      <c r="K16" s="34">
        <f>I16+J16</f>
        <v>0</v>
      </c>
    </row>
    <row r="17" spans="1:11" s="57" customFormat="1" ht="12" customHeight="1">
      <c r="A17" s="55" t="s">
        <v>20</v>
      </c>
      <c r="B17" s="56" t="s">
        <v>21</v>
      </c>
      <c r="C17" s="21"/>
      <c r="D17" s="21"/>
      <c r="E17" s="21">
        <f>C17+D17</f>
        <v>0</v>
      </c>
      <c r="F17" s="21"/>
      <c r="G17" s="21"/>
      <c r="H17" s="21">
        <f>F17+G17</f>
        <v>0</v>
      </c>
      <c r="I17" s="21"/>
      <c r="J17" s="21"/>
      <c r="K17" s="21">
        <f>I17+J17</f>
        <v>0</v>
      </c>
    </row>
    <row r="18" spans="1:11" s="57" customFormat="1" ht="12" customHeight="1">
      <c r="A18" s="58" t="s">
        <v>22</v>
      </c>
      <c r="B18" s="59" t="s">
        <v>23</v>
      </c>
      <c r="C18" s="24"/>
      <c r="D18" s="24"/>
      <c r="E18" s="21">
        <f aca="true" t="shared" si="3" ref="E18:E22">C18+D18</f>
        <v>0</v>
      </c>
      <c r="F18" s="24"/>
      <c r="G18" s="24"/>
      <c r="H18" s="21">
        <f aca="true" t="shared" si="4" ref="H18:H22">F18+G18</f>
        <v>0</v>
      </c>
      <c r="I18" s="24"/>
      <c r="J18" s="24"/>
      <c r="K18" s="21">
        <f aca="true" t="shared" si="5" ref="K18">I18+J18</f>
        <v>0</v>
      </c>
    </row>
    <row r="19" spans="1:11" s="57" customFormat="1" ht="12" customHeight="1">
      <c r="A19" s="58" t="s">
        <v>24</v>
      </c>
      <c r="B19" s="59" t="s">
        <v>25</v>
      </c>
      <c r="C19" s="24"/>
      <c r="D19" s="24"/>
      <c r="E19" s="21">
        <f t="shared" si="3"/>
        <v>0</v>
      </c>
      <c r="F19" s="24">
        <v>0</v>
      </c>
      <c r="G19" s="24"/>
      <c r="H19" s="21">
        <v>0</v>
      </c>
      <c r="I19" s="24">
        <v>0</v>
      </c>
      <c r="J19" s="24"/>
      <c r="K19" s="21">
        <v>0</v>
      </c>
    </row>
    <row r="20" spans="1:11" s="57" customFormat="1" ht="12" customHeight="1">
      <c r="A20" s="58" t="s">
        <v>26</v>
      </c>
      <c r="B20" s="59" t="s">
        <v>27</v>
      </c>
      <c r="C20" s="24"/>
      <c r="D20" s="24"/>
      <c r="E20" s="21">
        <f t="shared" si="3"/>
        <v>0</v>
      </c>
      <c r="F20" s="24"/>
      <c r="G20" s="24"/>
      <c r="H20" s="21">
        <f t="shared" si="4"/>
        <v>0</v>
      </c>
      <c r="I20" s="24"/>
      <c r="J20" s="24"/>
      <c r="K20" s="21">
        <f aca="true" t="shared" si="6" ref="K20:K22">I20+J20</f>
        <v>0</v>
      </c>
    </row>
    <row r="21" spans="1:11" s="57" customFormat="1" ht="12" customHeight="1">
      <c r="A21" s="58" t="s">
        <v>28</v>
      </c>
      <c r="B21" s="59" t="s">
        <v>29</v>
      </c>
      <c r="C21" s="24"/>
      <c r="D21" s="24"/>
      <c r="E21" s="21">
        <f t="shared" si="3"/>
        <v>0</v>
      </c>
      <c r="F21" s="24"/>
      <c r="G21" s="24"/>
      <c r="H21" s="21">
        <f t="shared" si="4"/>
        <v>0</v>
      </c>
      <c r="I21" s="24"/>
      <c r="J21" s="24"/>
      <c r="K21" s="21">
        <f t="shared" si="6"/>
        <v>0</v>
      </c>
    </row>
    <row r="22" spans="1:11" s="60" customFormat="1" ht="12" customHeight="1" thickBot="1">
      <c r="A22" s="61" t="s">
        <v>30</v>
      </c>
      <c r="B22" s="62" t="s">
        <v>31</v>
      </c>
      <c r="C22" s="25"/>
      <c r="D22" s="25"/>
      <c r="E22" s="21">
        <f t="shared" si="3"/>
        <v>0</v>
      </c>
      <c r="F22" s="25"/>
      <c r="G22" s="25"/>
      <c r="H22" s="21">
        <f t="shared" si="4"/>
        <v>0</v>
      </c>
      <c r="I22" s="25"/>
      <c r="J22" s="25"/>
      <c r="K22" s="21">
        <f t="shared" si="6"/>
        <v>0</v>
      </c>
    </row>
    <row r="23" spans="1:11" s="60" customFormat="1" ht="12" customHeight="1" thickBot="1">
      <c r="A23" s="16" t="s">
        <v>32</v>
      </c>
      <c r="B23" s="43" t="s">
        <v>33</v>
      </c>
      <c r="C23" s="34">
        <f>+C24+C25+C26+C27+C28</f>
        <v>238254</v>
      </c>
      <c r="D23" s="34">
        <f>+D24+D25+D26+D27+D28</f>
        <v>0</v>
      </c>
      <c r="E23" s="34">
        <f>D23+C23</f>
        <v>238254</v>
      </c>
      <c r="F23" s="34">
        <f>+F24+F25+F26+F27+F28</f>
        <v>238254</v>
      </c>
      <c r="G23" s="34">
        <f>+G24+G25+G26+G27+G28</f>
        <v>0</v>
      </c>
      <c r="H23" s="34">
        <f>G23+F23</f>
        <v>238254</v>
      </c>
      <c r="I23" s="34">
        <f>+I24+I25+I26+I27+I28</f>
        <v>3167</v>
      </c>
      <c r="J23" s="34">
        <f>+J24+J25+J26+J27+J28</f>
        <v>0</v>
      </c>
      <c r="K23" s="34">
        <f>J23+I23</f>
        <v>3167</v>
      </c>
    </row>
    <row r="24" spans="1:11" s="60" customFormat="1" ht="12" customHeight="1">
      <c r="A24" s="55" t="s">
        <v>34</v>
      </c>
      <c r="B24" s="56" t="s">
        <v>35</v>
      </c>
      <c r="C24" s="21"/>
      <c r="D24" s="21"/>
      <c r="E24" s="21">
        <f>D24+C24</f>
        <v>0</v>
      </c>
      <c r="F24" s="21"/>
      <c r="G24" s="21"/>
      <c r="H24" s="21">
        <f>G24+F24</f>
        <v>0</v>
      </c>
      <c r="I24" s="21"/>
      <c r="J24" s="21"/>
      <c r="K24" s="21">
        <f>J24+I24</f>
        <v>0</v>
      </c>
    </row>
    <row r="25" spans="1:11" s="57" customFormat="1" ht="12" customHeight="1">
      <c r="A25" s="58" t="s">
        <v>36</v>
      </c>
      <c r="B25" s="59" t="s">
        <v>37</v>
      </c>
      <c r="C25" s="24"/>
      <c r="D25" s="24"/>
      <c r="E25" s="21">
        <f aca="true" t="shared" si="7" ref="E25:E29">D25+C25</f>
        <v>0</v>
      </c>
      <c r="F25" s="24"/>
      <c r="G25" s="24"/>
      <c r="H25" s="21">
        <f aca="true" t="shared" si="8" ref="H25:H27">G25+F25</f>
        <v>0</v>
      </c>
      <c r="I25" s="24"/>
      <c r="J25" s="24"/>
      <c r="K25" s="21">
        <f aca="true" t="shared" si="9" ref="K25:K27">J25+I25</f>
        <v>0</v>
      </c>
    </row>
    <row r="26" spans="1:11" s="60" customFormat="1" ht="12" customHeight="1">
      <c r="A26" s="58" t="s">
        <v>38</v>
      </c>
      <c r="B26" s="59" t="s">
        <v>39</v>
      </c>
      <c r="C26" s="24"/>
      <c r="D26" s="24"/>
      <c r="E26" s="21">
        <f t="shared" si="7"/>
        <v>0</v>
      </c>
      <c r="F26" s="24"/>
      <c r="G26" s="24"/>
      <c r="H26" s="21">
        <f t="shared" si="8"/>
        <v>0</v>
      </c>
      <c r="I26" s="24"/>
      <c r="J26" s="24"/>
      <c r="K26" s="21">
        <f t="shared" si="9"/>
        <v>0</v>
      </c>
    </row>
    <row r="27" spans="1:11" s="60" customFormat="1" ht="12" customHeight="1">
      <c r="A27" s="58" t="s">
        <v>40</v>
      </c>
      <c r="B27" s="59" t="s">
        <v>41</v>
      </c>
      <c r="C27" s="24"/>
      <c r="D27" s="24"/>
      <c r="E27" s="21">
        <f t="shared" si="7"/>
        <v>0</v>
      </c>
      <c r="F27" s="24"/>
      <c r="G27" s="24"/>
      <c r="H27" s="21">
        <f t="shared" si="8"/>
        <v>0</v>
      </c>
      <c r="I27" s="24"/>
      <c r="J27" s="24"/>
      <c r="K27" s="21">
        <f t="shared" si="9"/>
        <v>0</v>
      </c>
    </row>
    <row r="28" spans="1:11" s="60" customFormat="1" ht="12" customHeight="1">
      <c r="A28" s="58" t="s">
        <v>42</v>
      </c>
      <c r="B28" s="59" t="s">
        <v>43</v>
      </c>
      <c r="C28" s="24">
        <v>238254</v>
      </c>
      <c r="D28" s="24"/>
      <c r="E28" s="21">
        <f>D28+C28</f>
        <v>238254</v>
      </c>
      <c r="F28" s="24">
        <v>238254</v>
      </c>
      <c r="G28" s="24"/>
      <c r="H28" s="21">
        <v>3167</v>
      </c>
      <c r="I28" s="24">
        <v>3167</v>
      </c>
      <c r="J28" s="24"/>
      <c r="K28" s="21">
        <v>3167</v>
      </c>
    </row>
    <row r="29" spans="1:11" s="60" customFormat="1" ht="12" customHeight="1" thickBot="1">
      <c r="A29" s="61" t="s">
        <v>44</v>
      </c>
      <c r="B29" s="62" t="s">
        <v>45</v>
      </c>
      <c r="C29" s="25">
        <v>232222</v>
      </c>
      <c r="D29" s="25"/>
      <c r="E29" s="21">
        <f t="shared" si="7"/>
        <v>232222</v>
      </c>
      <c r="F29" s="25">
        <v>232222</v>
      </c>
      <c r="G29" s="25"/>
      <c r="H29" s="21">
        <v>3167</v>
      </c>
      <c r="I29" s="25">
        <v>3167</v>
      </c>
      <c r="J29" s="25"/>
      <c r="K29" s="21">
        <v>3167</v>
      </c>
    </row>
    <row r="30" spans="1:11" s="60" customFormat="1" ht="12" customHeight="1" thickBot="1">
      <c r="A30" s="16" t="s">
        <v>46</v>
      </c>
      <c r="B30" s="43" t="s">
        <v>47</v>
      </c>
      <c r="C30" s="42">
        <f>+C31+C34+C35+C36</f>
        <v>6155</v>
      </c>
      <c r="D30" s="42">
        <f>+D31+D34+D35+D36</f>
        <v>0</v>
      </c>
      <c r="E30" s="42">
        <f>D30+C30</f>
        <v>6155</v>
      </c>
      <c r="F30" s="42">
        <f>+F31+F34+F35+F36</f>
        <v>6155</v>
      </c>
      <c r="G30" s="42">
        <f>+G31+G34+G35+G36</f>
        <v>0</v>
      </c>
      <c r="H30" s="42">
        <f>G30+F30</f>
        <v>6155</v>
      </c>
      <c r="I30" s="42">
        <f>+I31+I34+I35+I36</f>
        <v>4167</v>
      </c>
      <c r="J30" s="42">
        <f>+J31+J34+J35+J36</f>
        <v>0</v>
      </c>
      <c r="K30" s="42">
        <f>J30+I30</f>
        <v>4167</v>
      </c>
    </row>
    <row r="31" spans="1:11" s="60" customFormat="1" ht="12" customHeight="1">
      <c r="A31" s="55" t="s">
        <v>48</v>
      </c>
      <c r="B31" s="56" t="s">
        <v>49</v>
      </c>
      <c r="C31" s="64">
        <f>+C32+C33</f>
        <v>4800</v>
      </c>
      <c r="D31" s="64">
        <f>+D32+D33</f>
        <v>0</v>
      </c>
      <c r="E31" s="64">
        <f>D31+C31</f>
        <v>4800</v>
      </c>
      <c r="F31" s="64">
        <f>+F32+F33</f>
        <v>4800</v>
      </c>
      <c r="G31" s="64">
        <f>+G32+G33</f>
        <v>0</v>
      </c>
      <c r="H31" s="64">
        <f>G31+F31</f>
        <v>4800</v>
      </c>
      <c r="I31" s="64">
        <f>+I32+I33</f>
        <v>3447</v>
      </c>
      <c r="J31" s="64">
        <f>+J32+J33</f>
        <v>0</v>
      </c>
      <c r="K31" s="64">
        <f>J31+I31</f>
        <v>3447</v>
      </c>
    </row>
    <row r="32" spans="1:11" s="60" customFormat="1" ht="12" customHeight="1">
      <c r="A32" s="58" t="s">
        <v>50</v>
      </c>
      <c r="B32" s="59" t="s">
        <v>51</v>
      </c>
      <c r="C32" s="24">
        <v>2000</v>
      </c>
      <c r="D32" s="24"/>
      <c r="E32" s="64">
        <f aca="true" t="shared" si="10" ref="E32:E36">D32+C32</f>
        <v>2000</v>
      </c>
      <c r="F32" s="24">
        <v>2000</v>
      </c>
      <c r="G32" s="24"/>
      <c r="H32" s="64">
        <f aca="true" t="shared" si="11" ref="H32:H36">G32+F32</f>
        <v>2000</v>
      </c>
      <c r="I32" s="24">
        <v>900</v>
      </c>
      <c r="J32" s="24"/>
      <c r="K32" s="64">
        <f aca="true" t="shared" si="12" ref="K32:K36">J32+I32</f>
        <v>900</v>
      </c>
    </row>
    <row r="33" spans="1:11" s="60" customFormat="1" ht="12" customHeight="1">
      <c r="A33" s="58" t="s">
        <v>52</v>
      </c>
      <c r="B33" s="59" t="s">
        <v>53</v>
      </c>
      <c r="C33" s="24">
        <v>2800</v>
      </c>
      <c r="D33" s="24"/>
      <c r="E33" s="64">
        <f t="shared" si="10"/>
        <v>2800</v>
      </c>
      <c r="F33" s="24">
        <v>2800</v>
      </c>
      <c r="G33" s="24"/>
      <c r="H33" s="64">
        <f t="shared" si="11"/>
        <v>2800</v>
      </c>
      <c r="I33" s="24">
        <v>2547</v>
      </c>
      <c r="J33" s="24"/>
      <c r="K33" s="64">
        <f t="shared" si="12"/>
        <v>2547</v>
      </c>
    </row>
    <row r="34" spans="1:11" s="60" customFormat="1" ht="12" customHeight="1">
      <c r="A34" s="58" t="s">
        <v>54</v>
      </c>
      <c r="B34" s="59" t="s">
        <v>55</v>
      </c>
      <c r="C34" s="24">
        <v>960</v>
      </c>
      <c r="D34" s="24"/>
      <c r="E34" s="64">
        <f t="shared" si="10"/>
        <v>960</v>
      </c>
      <c r="F34" s="24">
        <v>960</v>
      </c>
      <c r="G34" s="24"/>
      <c r="H34" s="64">
        <f t="shared" si="11"/>
        <v>960</v>
      </c>
      <c r="I34" s="24">
        <v>471</v>
      </c>
      <c r="J34" s="24"/>
      <c r="K34" s="64">
        <f t="shared" si="12"/>
        <v>471</v>
      </c>
    </row>
    <row r="35" spans="1:11" s="60" customFormat="1" ht="12" customHeight="1">
      <c r="A35" s="58" t="s">
        <v>56</v>
      </c>
      <c r="B35" s="59" t="s">
        <v>57</v>
      </c>
      <c r="C35" s="24">
        <v>210</v>
      </c>
      <c r="D35" s="24"/>
      <c r="E35" s="64">
        <f t="shared" si="10"/>
        <v>210</v>
      </c>
      <c r="F35" s="24">
        <v>210</v>
      </c>
      <c r="G35" s="24"/>
      <c r="H35" s="64">
        <f t="shared" si="11"/>
        <v>210</v>
      </c>
      <c r="I35" s="24">
        <v>195</v>
      </c>
      <c r="J35" s="24"/>
      <c r="K35" s="64">
        <f t="shared" si="12"/>
        <v>195</v>
      </c>
    </row>
    <row r="36" spans="1:11" s="60" customFormat="1" ht="12" customHeight="1" thickBot="1">
      <c r="A36" s="61" t="s">
        <v>58</v>
      </c>
      <c r="B36" s="62" t="s">
        <v>59</v>
      </c>
      <c r="C36" s="25">
        <v>185</v>
      </c>
      <c r="D36" s="25"/>
      <c r="E36" s="64">
        <f t="shared" si="10"/>
        <v>185</v>
      </c>
      <c r="F36" s="25">
        <v>185</v>
      </c>
      <c r="G36" s="25"/>
      <c r="H36" s="64">
        <f t="shared" si="11"/>
        <v>185</v>
      </c>
      <c r="I36" s="25">
        <v>54</v>
      </c>
      <c r="J36" s="25"/>
      <c r="K36" s="64">
        <f t="shared" si="12"/>
        <v>54</v>
      </c>
    </row>
    <row r="37" spans="1:11" s="60" customFormat="1" ht="12" customHeight="1" thickBot="1">
      <c r="A37" s="16" t="s">
        <v>60</v>
      </c>
      <c r="B37" s="43" t="s">
        <v>61</v>
      </c>
      <c r="C37" s="34">
        <f>SUM(C38:C47)</f>
        <v>1093</v>
      </c>
      <c r="D37" s="34">
        <f>SUM(D38:D47)</f>
        <v>7793</v>
      </c>
      <c r="E37" s="34">
        <f>D37+C37</f>
        <v>8886</v>
      </c>
      <c r="F37" s="34">
        <f>SUM(F38:F47)</f>
        <v>5457</v>
      </c>
      <c r="G37" s="34">
        <f>SUM(G38:G47)</f>
        <v>8797</v>
      </c>
      <c r="H37" s="34">
        <f>G37+F37</f>
        <v>14254</v>
      </c>
      <c r="I37" s="34">
        <f>SUM(I38:I47)</f>
        <v>3887</v>
      </c>
      <c r="J37" s="34">
        <f>SUM(J38:J47)</f>
        <v>5494</v>
      </c>
      <c r="K37" s="34">
        <f>J37+I37</f>
        <v>9381</v>
      </c>
    </row>
    <row r="38" spans="1:11" s="60" customFormat="1" ht="12" customHeight="1">
      <c r="A38" s="55" t="s">
        <v>62</v>
      </c>
      <c r="B38" s="56" t="s">
        <v>63</v>
      </c>
      <c r="C38" s="21"/>
      <c r="D38" s="21"/>
      <c r="E38" s="21">
        <f>D38+C38</f>
        <v>0</v>
      </c>
      <c r="F38" s="21">
        <v>150</v>
      </c>
      <c r="G38" s="21"/>
      <c r="H38" s="21">
        <f>G38+F38</f>
        <v>150</v>
      </c>
      <c r="I38" s="21">
        <v>219</v>
      </c>
      <c r="J38" s="21"/>
      <c r="K38" s="21">
        <f>J38+I38</f>
        <v>219</v>
      </c>
    </row>
    <row r="39" spans="1:11" s="60" customFormat="1" ht="12" customHeight="1">
      <c r="A39" s="58" t="s">
        <v>64</v>
      </c>
      <c r="B39" s="59" t="s">
        <v>65</v>
      </c>
      <c r="C39" s="24">
        <v>993</v>
      </c>
      <c r="D39" s="24">
        <v>4409</v>
      </c>
      <c r="E39" s="21">
        <f aca="true" t="shared" si="13" ref="E39:E48">D39+C39</f>
        <v>5402</v>
      </c>
      <c r="F39" s="24">
        <f>6847-G39</f>
        <v>1660</v>
      </c>
      <c r="G39" s="24">
        <f>389+4798</f>
        <v>5187</v>
      </c>
      <c r="H39" s="21">
        <f aca="true" t="shared" si="14" ref="H39:H47">G39+F39</f>
        <v>6847</v>
      </c>
      <c r="I39" s="24">
        <v>748</v>
      </c>
      <c r="J39" s="24">
        <v>3681</v>
      </c>
      <c r="K39" s="21">
        <f aca="true" t="shared" si="15" ref="K39:K48">J39+I39</f>
        <v>4429</v>
      </c>
    </row>
    <row r="40" spans="1:11" s="60" customFormat="1" ht="12" customHeight="1">
      <c r="A40" s="58" t="s">
        <v>66</v>
      </c>
      <c r="B40" s="59" t="s">
        <v>67</v>
      </c>
      <c r="C40" s="24"/>
      <c r="D40" s="24"/>
      <c r="E40" s="21">
        <f t="shared" si="13"/>
        <v>0</v>
      </c>
      <c r="F40" s="24">
        <v>1000</v>
      </c>
      <c r="G40" s="24"/>
      <c r="H40" s="21">
        <f t="shared" si="14"/>
        <v>1000</v>
      </c>
      <c r="I40" s="24">
        <v>1364</v>
      </c>
      <c r="J40" s="24"/>
      <c r="K40" s="21">
        <f t="shared" si="15"/>
        <v>1364</v>
      </c>
    </row>
    <row r="41" spans="1:11" s="60" customFormat="1" ht="12" customHeight="1">
      <c r="A41" s="58" t="s">
        <v>68</v>
      </c>
      <c r="B41" s="59" t="s">
        <v>69</v>
      </c>
      <c r="C41" s="24"/>
      <c r="D41" s="24"/>
      <c r="E41" s="21">
        <f t="shared" si="13"/>
        <v>0</v>
      </c>
      <c r="F41" s="24"/>
      <c r="G41" s="24"/>
      <c r="H41" s="21">
        <f t="shared" si="14"/>
        <v>0</v>
      </c>
      <c r="I41" s="24"/>
      <c r="J41" s="24"/>
      <c r="K41" s="21">
        <f t="shared" si="15"/>
        <v>0</v>
      </c>
    </row>
    <row r="42" spans="1:11" s="60" customFormat="1" ht="12" customHeight="1">
      <c r="A42" s="58" t="s">
        <v>70</v>
      </c>
      <c r="B42" s="59" t="s">
        <v>71</v>
      </c>
      <c r="C42" s="24"/>
      <c r="D42" s="24">
        <v>1728</v>
      </c>
      <c r="E42" s="21">
        <f t="shared" si="13"/>
        <v>1728</v>
      </c>
      <c r="F42" s="24">
        <f>3697-G42</f>
        <v>1969</v>
      </c>
      <c r="G42" s="24">
        <f>1145+583</f>
        <v>1728</v>
      </c>
      <c r="H42" s="21">
        <f t="shared" si="14"/>
        <v>3697</v>
      </c>
      <c r="I42" s="24">
        <v>865</v>
      </c>
      <c r="J42" s="24">
        <v>643</v>
      </c>
      <c r="K42" s="21">
        <f t="shared" si="15"/>
        <v>1508</v>
      </c>
    </row>
    <row r="43" spans="1:11" s="60" customFormat="1" ht="12" customHeight="1">
      <c r="A43" s="58" t="s">
        <v>72</v>
      </c>
      <c r="B43" s="59" t="s">
        <v>73</v>
      </c>
      <c r="C43" s="24"/>
      <c r="D43" s="24">
        <v>1656</v>
      </c>
      <c r="E43" s="21">
        <f t="shared" si="13"/>
        <v>1656</v>
      </c>
      <c r="F43" s="24">
        <f>2338-G43</f>
        <v>471</v>
      </c>
      <c r="G43" s="24">
        <v>1867</v>
      </c>
      <c r="H43" s="21">
        <f t="shared" si="14"/>
        <v>2338</v>
      </c>
      <c r="I43" s="24">
        <v>502</v>
      </c>
      <c r="J43" s="24">
        <v>1168</v>
      </c>
      <c r="K43" s="21">
        <f t="shared" si="15"/>
        <v>1670</v>
      </c>
    </row>
    <row r="44" spans="1:11" s="60" customFormat="1" ht="12" customHeight="1">
      <c r="A44" s="58" t="s">
        <v>74</v>
      </c>
      <c r="B44" s="59" t="s">
        <v>75</v>
      </c>
      <c r="C44" s="24"/>
      <c r="D44" s="24"/>
      <c r="E44" s="21">
        <f t="shared" si="13"/>
        <v>0</v>
      </c>
      <c r="F44" s="24"/>
      <c r="G44" s="24"/>
      <c r="H44" s="21">
        <f t="shared" si="14"/>
        <v>0</v>
      </c>
      <c r="I44" s="24"/>
      <c r="J44" s="24"/>
      <c r="K44" s="21">
        <f t="shared" si="15"/>
        <v>0</v>
      </c>
    </row>
    <row r="45" spans="1:11" s="60" customFormat="1" ht="12" customHeight="1">
      <c r="A45" s="58" t="s">
        <v>76</v>
      </c>
      <c r="B45" s="59" t="s">
        <v>77</v>
      </c>
      <c r="C45" s="24">
        <v>100</v>
      </c>
      <c r="D45" s="24"/>
      <c r="E45" s="21">
        <f t="shared" si="13"/>
        <v>100</v>
      </c>
      <c r="F45" s="24">
        <v>100</v>
      </c>
      <c r="G45" s="24">
        <v>15</v>
      </c>
      <c r="H45" s="21">
        <f t="shared" si="14"/>
        <v>115</v>
      </c>
      <c r="I45" s="24">
        <v>62</v>
      </c>
      <c r="J45" s="24">
        <v>2</v>
      </c>
      <c r="K45" s="21">
        <f t="shared" si="15"/>
        <v>64</v>
      </c>
    </row>
    <row r="46" spans="1:11" s="60" customFormat="1" ht="12" customHeight="1">
      <c r="A46" s="58" t="s">
        <v>78</v>
      </c>
      <c r="B46" s="59" t="s">
        <v>79</v>
      </c>
      <c r="C46" s="44"/>
      <c r="D46" s="44"/>
      <c r="E46" s="21">
        <f t="shared" si="13"/>
        <v>0</v>
      </c>
      <c r="F46" s="44"/>
      <c r="G46" s="44"/>
      <c r="H46" s="21">
        <f t="shared" si="14"/>
        <v>0</v>
      </c>
      <c r="I46" s="24"/>
      <c r="J46" s="24"/>
      <c r="K46" s="21">
        <f t="shared" si="15"/>
        <v>0</v>
      </c>
    </row>
    <row r="47" spans="1:11" s="60" customFormat="1" ht="12" customHeight="1" thickBot="1">
      <c r="A47" s="61" t="s">
        <v>80</v>
      </c>
      <c r="B47" s="62" t="s">
        <v>81</v>
      </c>
      <c r="C47" s="46"/>
      <c r="D47" s="46"/>
      <c r="E47" s="21">
        <f t="shared" si="13"/>
        <v>0</v>
      </c>
      <c r="F47" s="46">
        <v>107</v>
      </c>
      <c r="G47" s="46"/>
      <c r="H47" s="21">
        <f t="shared" si="14"/>
        <v>107</v>
      </c>
      <c r="I47" s="25">
        <v>127</v>
      </c>
      <c r="J47" s="25"/>
      <c r="K47" s="21">
        <f t="shared" si="15"/>
        <v>127</v>
      </c>
    </row>
    <row r="48" spans="1:11" s="60" customFormat="1" ht="12" customHeight="1" thickBot="1">
      <c r="A48" s="16" t="s">
        <v>82</v>
      </c>
      <c r="B48" s="43" t="s">
        <v>83</v>
      </c>
      <c r="C48" s="34">
        <f>SUM(C49:C53)</f>
        <v>0</v>
      </c>
      <c r="D48" s="34">
        <f>SUM(D49:D53)</f>
        <v>0</v>
      </c>
      <c r="E48" s="21">
        <f t="shared" si="13"/>
        <v>0</v>
      </c>
      <c r="F48" s="34">
        <f>SUM(F49:F53)</f>
        <v>0</v>
      </c>
      <c r="G48" s="34">
        <f>SUM(G49:G53)</f>
        <v>0</v>
      </c>
      <c r="H48" s="21">
        <f aca="true" t="shared" si="16" ref="H48">G48+F48</f>
        <v>0</v>
      </c>
      <c r="I48" s="34">
        <f>SUM(I49:I53)</f>
        <v>0</v>
      </c>
      <c r="J48" s="34">
        <f>SUM(J49:J53)</f>
        <v>0</v>
      </c>
      <c r="K48" s="21">
        <f t="shared" si="15"/>
        <v>0</v>
      </c>
    </row>
    <row r="49" spans="1:11" s="60" customFormat="1" ht="12" customHeight="1">
      <c r="A49" s="55" t="s">
        <v>84</v>
      </c>
      <c r="B49" s="56" t="s">
        <v>85</v>
      </c>
      <c r="C49" s="45"/>
      <c r="D49" s="45"/>
      <c r="E49" s="45"/>
      <c r="F49" s="45"/>
      <c r="G49" s="45"/>
      <c r="H49" s="45"/>
      <c r="I49" s="45"/>
      <c r="J49" s="45"/>
      <c r="K49" s="45"/>
    </row>
    <row r="50" spans="1:11" s="60" customFormat="1" ht="12" customHeight="1">
      <c r="A50" s="58" t="s">
        <v>86</v>
      </c>
      <c r="B50" s="59" t="s">
        <v>87</v>
      </c>
      <c r="C50" s="44"/>
      <c r="D50" s="44"/>
      <c r="E50" s="44"/>
      <c r="F50" s="44"/>
      <c r="G50" s="44"/>
      <c r="H50" s="44"/>
      <c r="I50" s="44"/>
      <c r="J50" s="44"/>
      <c r="K50" s="44"/>
    </row>
    <row r="51" spans="1:11" s="60" customFormat="1" ht="12" customHeight="1">
      <c r="A51" s="58" t="s">
        <v>88</v>
      </c>
      <c r="B51" s="59" t="s">
        <v>89</v>
      </c>
      <c r="C51" s="44"/>
      <c r="D51" s="44"/>
      <c r="E51" s="44"/>
      <c r="F51" s="44"/>
      <c r="G51" s="44"/>
      <c r="H51" s="44"/>
      <c r="I51" s="44"/>
      <c r="J51" s="44"/>
      <c r="K51" s="44"/>
    </row>
    <row r="52" spans="1:11" s="60" customFormat="1" ht="12" customHeight="1">
      <c r="A52" s="58" t="s">
        <v>90</v>
      </c>
      <c r="B52" s="59" t="s">
        <v>91</v>
      </c>
      <c r="C52" s="44"/>
      <c r="D52" s="44"/>
      <c r="E52" s="44"/>
      <c r="F52" s="44"/>
      <c r="G52" s="44"/>
      <c r="H52" s="44"/>
      <c r="I52" s="44"/>
      <c r="J52" s="44"/>
      <c r="K52" s="44"/>
    </row>
    <row r="53" spans="1:11" s="60" customFormat="1" ht="12" customHeight="1" thickBot="1">
      <c r="A53" s="61" t="s">
        <v>92</v>
      </c>
      <c r="B53" s="62" t="s">
        <v>93</v>
      </c>
      <c r="C53" s="46"/>
      <c r="D53" s="46"/>
      <c r="E53" s="46"/>
      <c r="F53" s="46"/>
      <c r="G53" s="46"/>
      <c r="H53" s="46"/>
      <c r="I53" s="46"/>
      <c r="J53" s="46"/>
      <c r="K53" s="46"/>
    </row>
    <row r="54" spans="1:11" s="60" customFormat="1" ht="12" customHeight="1" thickBot="1">
      <c r="A54" s="16" t="s">
        <v>94</v>
      </c>
      <c r="B54" s="43" t="s">
        <v>95</v>
      </c>
      <c r="C54" s="34">
        <f>SUM(C55:C57)</f>
        <v>15815</v>
      </c>
      <c r="D54" s="34">
        <f>SUM(D55:D57)</f>
        <v>0</v>
      </c>
      <c r="E54" s="34">
        <f>D54+C54</f>
        <v>15815</v>
      </c>
      <c r="F54" s="34">
        <f>SUM(F55:F57)</f>
        <v>59557</v>
      </c>
      <c r="G54" s="34">
        <f>SUM(G55:G57)</f>
        <v>0</v>
      </c>
      <c r="H54" s="34">
        <f>G54+F54</f>
        <v>59557</v>
      </c>
      <c r="I54" s="34">
        <f>SUM(I55:I57)</f>
        <v>37138</v>
      </c>
      <c r="J54" s="34">
        <f>SUM(J55:J57)</f>
        <v>0</v>
      </c>
      <c r="K54" s="34">
        <f>J54+I54</f>
        <v>37138</v>
      </c>
    </row>
    <row r="55" spans="1:11" s="60" customFormat="1" ht="12" customHeight="1">
      <c r="A55" s="55" t="s">
        <v>96</v>
      </c>
      <c r="B55" s="56" t="s">
        <v>97</v>
      </c>
      <c r="C55" s="21"/>
      <c r="D55" s="21"/>
      <c r="E55" s="21">
        <f>C55+D55</f>
        <v>0</v>
      </c>
      <c r="F55" s="21"/>
      <c r="G55" s="21"/>
      <c r="H55" s="21">
        <f>F55+G55</f>
        <v>0</v>
      </c>
      <c r="I55" s="21"/>
      <c r="J55" s="21"/>
      <c r="K55" s="21">
        <f>I55+J55</f>
        <v>0</v>
      </c>
    </row>
    <row r="56" spans="1:11" s="60" customFormat="1" ht="12" customHeight="1">
      <c r="A56" s="58" t="s">
        <v>98</v>
      </c>
      <c r="B56" s="59" t="s">
        <v>283</v>
      </c>
      <c r="C56" s="24"/>
      <c r="D56" s="24"/>
      <c r="E56" s="21">
        <f aca="true" t="shared" si="17" ref="E56:E58">C56+D56</f>
        <v>0</v>
      </c>
      <c r="F56" s="24">
        <v>1201</v>
      </c>
      <c r="G56" s="24"/>
      <c r="H56" s="21">
        <v>1201</v>
      </c>
      <c r="I56" s="24">
        <v>1201</v>
      </c>
      <c r="J56" s="24"/>
      <c r="K56" s="21">
        <v>1201</v>
      </c>
    </row>
    <row r="57" spans="1:11" s="60" customFormat="1" ht="12" customHeight="1">
      <c r="A57" s="58" t="s">
        <v>100</v>
      </c>
      <c r="B57" s="59" t="s">
        <v>101</v>
      </c>
      <c r="C57" s="24">
        <v>15815</v>
      </c>
      <c r="D57" s="24"/>
      <c r="E57" s="21">
        <f t="shared" si="17"/>
        <v>15815</v>
      </c>
      <c r="F57" s="24">
        <v>58356</v>
      </c>
      <c r="G57" s="24"/>
      <c r="H57" s="21">
        <v>35937</v>
      </c>
      <c r="I57" s="24">
        <v>35937</v>
      </c>
      <c r="J57" s="24"/>
      <c r="K57" s="21">
        <f aca="true" t="shared" si="18" ref="K57:K58">I57+J57</f>
        <v>35937</v>
      </c>
    </row>
    <row r="58" spans="1:11" s="60" customFormat="1" ht="12" customHeight="1" thickBot="1">
      <c r="A58" s="61" t="s">
        <v>102</v>
      </c>
      <c r="B58" s="62" t="s">
        <v>103</v>
      </c>
      <c r="C58" s="25"/>
      <c r="D58" s="25"/>
      <c r="E58" s="21">
        <f t="shared" si="17"/>
        <v>0</v>
      </c>
      <c r="F58" s="25"/>
      <c r="G58" s="25"/>
      <c r="H58" s="21">
        <f aca="true" t="shared" si="19" ref="H58">F58+G58</f>
        <v>0</v>
      </c>
      <c r="I58" s="25"/>
      <c r="J58" s="25"/>
      <c r="K58" s="21">
        <f t="shared" si="18"/>
        <v>0</v>
      </c>
    </row>
    <row r="59" spans="1:11" s="60" customFormat="1" ht="12" customHeight="1" thickBot="1">
      <c r="A59" s="16" t="s">
        <v>104</v>
      </c>
      <c r="B59" s="63" t="s">
        <v>105</v>
      </c>
      <c r="C59" s="34">
        <f aca="true" t="shared" si="20" ref="C59:H59">SUM(C60:C62)</f>
        <v>0</v>
      </c>
      <c r="D59" s="34">
        <f t="shared" si="20"/>
        <v>0</v>
      </c>
      <c r="E59" s="34">
        <f t="shared" si="20"/>
        <v>0</v>
      </c>
      <c r="F59" s="34">
        <f t="shared" si="20"/>
        <v>0</v>
      </c>
      <c r="G59" s="34">
        <f t="shared" si="20"/>
        <v>0</v>
      </c>
      <c r="H59" s="34">
        <f t="shared" si="20"/>
        <v>0</v>
      </c>
      <c r="I59" s="34">
        <f aca="true" t="shared" si="21" ref="I59:K59">SUM(I60:I62)</f>
        <v>0</v>
      </c>
      <c r="J59" s="34">
        <f t="shared" si="21"/>
        <v>0</v>
      </c>
      <c r="K59" s="34">
        <f t="shared" si="21"/>
        <v>0</v>
      </c>
    </row>
    <row r="60" spans="1:11" s="60" customFormat="1" ht="12" customHeight="1">
      <c r="A60" s="55" t="s">
        <v>106</v>
      </c>
      <c r="B60" s="56" t="s">
        <v>107</v>
      </c>
      <c r="C60" s="44"/>
      <c r="D60" s="44"/>
      <c r="E60" s="44"/>
      <c r="F60" s="44"/>
      <c r="G60" s="44"/>
      <c r="H60" s="44"/>
      <c r="I60" s="44"/>
      <c r="J60" s="44"/>
      <c r="K60" s="44"/>
    </row>
    <row r="61" spans="1:11" s="60" customFormat="1" ht="12" customHeight="1">
      <c r="A61" s="58" t="s">
        <v>108</v>
      </c>
      <c r="B61" s="59" t="s">
        <v>109</v>
      </c>
      <c r="C61" s="44"/>
      <c r="D61" s="44"/>
      <c r="E61" s="44"/>
      <c r="F61" s="44"/>
      <c r="G61" s="44"/>
      <c r="H61" s="44"/>
      <c r="I61" s="44"/>
      <c r="J61" s="44"/>
      <c r="K61" s="44"/>
    </row>
    <row r="62" spans="1:11" s="60" customFormat="1" ht="12" customHeight="1">
      <c r="A62" s="58" t="s">
        <v>110</v>
      </c>
      <c r="B62" s="59" t="s">
        <v>111</v>
      </c>
      <c r="C62" s="44"/>
      <c r="D62" s="44"/>
      <c r="E62" s="44"/>
      <c r="F62" s="44"/>
      <c r="G62" s="44"/>
      <c r="H62" s="44"/>
      <c r="I62" s="44"/>
      <c r="J62" s="44"/>
      <c r="K62" s="44"/>
    </row>
    <row r="63" spans="1:11" s="60" customFormat="1" ht="12" customHeight="1">
      <c r="A63" s="58" t="s">
        <v>112</v>
      </c>
      <c r="B63" s="59" t="s">
        <v>113</v>
      </c>
      <c r="C63" s="44"/>
      <c r="D63" s="44"/>
      <c r="E63" s="44"/>
      <c r="F63" s="44"/>
      <c r="G63" s="44"/>
      <c r="H63" s="44"/>
      <c r="I63" s="44"/>
      <c r="J63" s="44"/>
      <c r="K63" s="44"/>
    </row>
    <row r="64" spans="1:11" s="60" customFormat="1" ht="12" customHeight="1" thickBot="1">
      <c r="A64" s="54" t="s">
        <v>114</v>
      </c>
      <c r="B64" s="65" t="s">
        <v>115</v>
      </c>
      <c r="C64" s="66">
        <f>+C9+C16+C23+C30+C37+C48+C54+C59</f>
        <v>326997</v>
      </c>
      <c r="D64" s="66">
        <f>+D9+D16+D23+D30+D37+D48+D54+D59</f>
        <v>7793</v>
      </c>
      <c r="E64" s="66">
        <f>C64+D64</f>
        <v>334790</v>
      </c>
      <c r="F64" s="66">
        <f>+F9+F16+F23+F30+F37+F48+F54+F59</f>
        <v>377655</v>
      </c>
      <c r="G64" s="66">
        <f>+G9+G16+G23+G30+G37+G48+G54+G59</f>
        <v>8797</v>
      </c>
      <c r="H64" s="66">
        <f>F64+G64</f>
        <v>386452</v>
      </c>
      <c r="I64" s="66">
        <f>+I9+I16+I23+I30+I37+I48+I54+I59</f>
        <v>82605</v>
      </c>
      <c r="J64" s="66">
        <f>+J9+J16+J23+J30+J37+J48+J54+J59</f>
        <v>5494</v>
      </c>
      <c r="K64" s="66">
        <f>I64+J64</f>
        <v>88099</v>
      </c>
    </row>
    <row r="65" spans="1:11" s="60" customFormat="1" ht="12" customHeight="1" thickBot="1">
      <c r="A65" s="67" t="s">
        <v>252</v>
      </c>
      <c r="B65" s="63" t="s">
        <v>117</v>
      </c>
      <c r="C65" s="34">
        <f>SUM(C66:C68)</f>
        <v>0</v>
      </c>
      <c r="D65" s="34">
        <f>SUM(D66:D68)</f>
        <v>0</v>
      </c>
      <c r="E65" s="34">
        <f>D65+C65</f>
        <v>0</v>
      </c>
      <c r="F65" s="34">
        <f>SUM(F66:F68)</f>
        <v>0</v>
      </c>
      <c r="G65" s="34">
        <f>SUM(G66:G68)</f>
        <v>0</v>
      </c>
      <c r="H65" s="34">
        <f>G65+F65</f>
        <v>0</v>
      </c>
      <c r="I65" s="34">
        <f>SUM(I66:I68)</f>
        <v>0</v>
      </c>
      <c r="J65" s="34">
        <f>SUM(J66:J68)</f>
        <v>0</v>
      </c>
      <c r="K65" s="34">
        <f>J65+I65</f>
        <v>0</v>
      </c>
    </row>
    <row r="66" spans="1:11" s="60" customFormat="1" ht="12" customHeight="1">
      <c r="A66" s="55" t="s">
        <v>118</v>
      </c>
      <c r="B66" s="56" t="s">
        <v>119</v>
      </c>
      <c r="C66" s="44"/>
      <c r="D66" s="44"/>
      <c r="E66" s="44">
        <f>D66+C66</f>
        <v>0</v>
      </c>
      <c r="F66" s="44"/>
      <c r="G66" s="44"/>
      <c r="H66" s="44">
        <f>G66+F66</f>
        <v>0</v>
      </c>
      <c r="I66" s="44"/>
      <c r="J66" s="44"/>
      <c r="K66" s="44">
        <f>J66+I66</f>
        <v>0</v>
      </c>
    </row>
    <row r="67" spans="1:11" s="60" customFormat="1" ht="12" customHeight="1">
      <c r="A67" s="58" t="s">
        <v>120</v>
      </c>
      <c r="B67" s="59" t="s">
        <v>121</v>
      </c>
      <c r="C67" s="44">
        <v>0</v>
      </c>
      <c r="D67" s="44"/>
      <c r="E67" s="44">
        <f aca="true" t="shared" si="22" ref="E67:E68">D67+C67</f>
        <v>0</v>
      </c>
      <c r="F67" s="44">
        <v>0</v>
      </c>
      <c r="G67" s="44"/>
      <c r="H67" s="44">
        <f aca="true" t="shared" si="23" ref="H67:H68">G67+F67</f>
        <v>0</v>
      </c>
      <c r="I67" s="44">
        <v>0</v>
      </c>
      <c r="J67" s="44"/>
      <c r="K67" s="44">
        <f aca="true" t="shared" si="24" ref="K67:K68">J67+I67</f>
        <v>0</v>
      </c>
    </row>
    <row r="68" spans="1:11" s="60" customFormat="1" ht="12" customHeight="1" thickBot="1">
      <c r="A68" s="61" t="s">
        <v>122</v>
      </c>
      <c r="B68" s="68" t="s">
        <v>123</v>
      </c>
      <c r="C68" s="44">
        <v>0</v>
      </c>
      <c r="D68" s="44"/>
      <c r="E68" s="44">
        <f t="shared" si="22"/>
        <v>0</v>
      </c>
      <c r="F68" s="44">
        <v>0</v>
      </c>
      <c r="G68" s="44"/>
      <c r="H68" s="44">
        <f t="shared" si="23"/>
        <v>0</v>
      </c>
      <c r="I68" s="44">
        <v>0</v>
      </c>
      <c r="J68" s="44"/>
      <c r="K68" s="44">
        <f t="shared" si="24"/>
        <v>0</v>
      </c>
    </row>
    <row r="69" spans="1:11" s="60" customFormat="1" ht="12" customHeight="1" thickBot="1">
      <c r="A69" s="67" t="s">
        <v>124</v>
      </c>
      <c r="B69" s="63" t="s">
        <v>125</v>
      </c>
      <c r="C69" s="34">
        <f aca="true" t="shared" si="25" ref="C69:H69">SUM(C70:C73)</f>
        <v>0</v>
      </c>
      <c r="D69" s="34">
        <f t="shared" si="25"/>
        <v>0</v>
      </c>
      <c r="E69" s="34">
        <f t="shared" si="25"/>
        <v>0</v>
      </c>
      <c r="F69" s="34">
        <f t="shared" si="25"/>
        <v>0</v>
      </c>
      <c r="G69" s="34">
        <f t="shared" si="25"/>
        <v>0</v>
      </c>
      <c r="H69" s="34">
        <f t="shared" si="25"/>
        <v>0</v>
      </c>
      <c r="I69" s="34">
        <f aca="true" t="shared" si="26" ref="I69:K69">SUM(I70:I73)</f>
        <v>0</v>
      </c>
      <c r="J69" s="34">
        <f t="shared" si="26"/>
        <v>0</v>
      </c>
      <c r="K69" s="34">
        <f t="shared" si="26"/>
        <v>0</v>
      </c>
    </row>
    <row r="70" spans="1:11" s="60" customFormat="1" ht="12" customHeight="1">
      <c r="A70" s="55" t="s">
        <v>126</v>
      </c>
      <c r="B70" s="56" t="s">
        <v>127</v>
      </c>
      <c r="C70" s="44"/>
      <c r="D70" s="44"/>
      <c r="E70" s="44"/>
      <c r="F70" s="44"/>
      <c r="G70" s="44"/>
      <c r="H70" s="44"/>
      <c r="I70" s="44"/>
      <c r="J70" s="44"/>
      <c r="K70" s="44"/>
    </row>
    <row r="71" spans="1:11" s="60" customFormat="1" ht="12" customHeight="1">
      <c r="A71" s="58" t="s">
        <v>128</v>
      </c>
      <c r="B71" s="59" t="s">
        <v>129</v>
      </c>
      <c r="C71" s="44"/>
      <c r="D71" s="44"/>
      <c r="E71" s="44"/>
      <c r="F71" s="44"/>
      <c r="G71" s="44"/>
      <c r="H71" s="44"/>
      <c r="I71" s="44"/>
      <c r="J71" s="44"/>
      <c r="K71" s="44"/>
    </row>
    <row r="72" spans="1:11" s="60" customFormat="1" ht="12" customHeight="1">
      <c r="A72" s="58" t="s">
        <v>130</v>
      </c>
      <c r="B72" s="59" t="s">
        <v>131</v>
      </c>
      <c r="C72" s="44"/>
      <c r="D72" s="44"/>
      <c r="E72" s="44"/>
      <c r="F72" s="44"/>
      <c r="G72" s="44"/>
      <c r="H72" s="44"/>
      <c r="I72" s="44"/>
      <c r="J72" s="44"/>
      <c r="K72" s="44"/>
    </row>
    <row r="73" spans="1:11" s="60" customFormat="1" ht="12" customHeight="1" thickBot="1">
      <c r="A73" s="61" t="s">
        <v>132</v>
      </c>
      <c r="B73" s="62" t="s">
        <v>133</v>
      </c>
      <c r="C73" s="44"/>
      <c r="D73" s="44"/>
      <c r="E73" s="44"/>
      <c r="F73" s="44"/>
      <c r="G73" s="44"/>
      <c r="H73" s="44"/>
      <c r="I73" s="44"/>
      <c r="J73" s="44"/>
      <c r="K73" s="44"/>
    </row>
    <row r="74" spans="1:11" s="60" customFormat="1" ht="12" customHeight="1" thickBot="1">
      <c r="A74" s="67" t="s">
        <v>134</v>
      </c>
      <c r="B74" s="63" t="s">
        <v>135</v>
      </c>
      <c r="C74" s="34">
        <f>SUM(C75:C76)</f>
        <v>1500</v>
      </c>
      <c r="D74" s="34">
        <f>SUM(D75:D76)</f>
        <v>0</v>
      </c>
      <c r="E74" s="34">
        <f>D74+C74</f>
        <v>1500</v>
      </c>
      <c r="F74" s="34">
        <f>SUM(F75:F76)</f>
        <v>10632</v>
      </c>
      <c r="G74" s="34">
        <f>SUM(G75:G76)</f>
        <v>0</v>
      </c>
      <c r="H74" s="34">
        <f>G74+F74</f>
        <v>10632</v>
      </c>
      <c r="I74" s="34">
        <f>SUM(I75:I76)</f>
        <v>0</v>
      </c>
      <c r="J74" s="34">
        <f>SUM(J75:J76)</f>
        <v>0</v>
      </c>
      <c r="K74" s="34">
        <f>J74+I74</f>
        <v>0</v>
      </c>
    </row>
    <row r="75" spans="1:11" s="60" customFormat="1" ht="12" customHeight="1">
      <c r="A75" s="55" t="s">
        <v>136</v>
      </c>
      <c r="B75" s="56" t="s">
        <v>137</v>
      </c>
      <c r="C75" s="44">
        <v>1500</v>
      </c>
      <c r="D75" s="44"/>
      <c r="E75" s="44">
        <f>D75+C75</f>
        <v>1500</v>
      </c>
      <c r="F75" s="44">
        <v>10632</v>
      </c>
      <c r="G75" s="44"/>
      <c r="H75" s="44">
        <v>0</v>
      </c>
      <c r="I75" s="44">
        <v>0</v>
      </c>
      <c r="J75" s="44"/>
      <c r="K75" s="44">
        <f>J75+I75</f>
        <v>0</v>
      </c>
    </row>
    <row r="76" spans="1:11" s="60" customFormat="1" ht="12" customHeight="1" thickBot="1">
      <c r="A76" s="61" t="s">
        <v>138</v>
      </c>
      <c r="B76" s="62" t="s">
        <v>139</v>
      </c>
      <c r="C76" s="44"/>
      <c r="D76" s="44"/>
      <c r="E76" s="44">
        <f>D76+C76</f>
        <v>0</v>
      </c>
      <c r="F76" s="44"/>
      <c r="G76" s="44"/>
      <c r="H76" s="44">
        <f>G76+F76</f>
        <v>0</v>
      </c>
      <c r="I76" s="44"/>
      <c r="J76" s="44"/>
      <c r="K76" s="44">
        <f>J76+I76</f>
        <v>0</v>
      </c>
    </row>
    <row r="77" spans="1:11" s="57" customFormat="1" ht="12" customHeight="1" thickBot="1">
      <c r="A77" s="67" t="s">
        <v>140</v>
      </c>
      <c r="B77" s="63" t="s">
        <v>141</v>
      </c>
      <c r="C77" s="34">
        <f>SUM(C78:C80)</f>
        <v>0</v>
      </c>
      <c r="D77" s="34">
        <f>SUM(D78:D80)</f>
        <v>23072</v>
      </c>
      <c r="E77" s="34">
        <f>D77+C77</f>
        <v>23072</v>
      </c>
      <c r="F77" s="34">
        <f>SUM(F78:F80)</f>
        <v>0</v>
      </c>
      <c r="G77" s="34">
        <f>SUM(G78:G80)</f>
        <v>22499</v>
      </c>
      <c r="H77" s="34">
        <f>G77+F77</f>
        <v>22499</v>
      </c>
      <c r="I77" s="34">
        <f>SUM(I78:I80)</f>
        <v>0</v>
      </c>
      <c r="J77" s="34">
        <f>SUM(J78:J80)</f>
        <v>10800</v>
      </c>
      <c r="K77" s="34">
        <f>J77+I77</f>
        <v>10800</v>
      </c>
    </row>
    <row r="78" spans="1:11" s="60" customFormat="1" ht="12" customHeight="1">
      <c r="A78" s="55" t="s">
        <v>142</v>
      </c>
      <c r="B78" s="56" t="s">
        <v>143</v>
      </c>
      <c r="C78" s="44"/>
      <c r="D78" s="44">
        <v>23072</v>
      </c>
      <c r="E78" s="44">
        <f>D78+C78</f>
        <v>23072</v>
      </c>
      <c r="F78" s="44"/>
      <c r="G78" s="44">
        <v>22499</v>
      </c>
      <c r="H78" s="44">
        <v>10800</v>
      </c>
      <c r="I78" s="44"/>
      <c r="J78" s="44">
        <v>10800</v>
      </c>
      <c r="K78" s="44">
        <f>J78+I78</f>
        <v>10800</v>
      </c>
    </row>
    <row r="79" spans="1:11" s="60" customFormat="1" ht="12" customHeight="1">
      <c r="A79" s="58" t="s">
        <v>144</v>
      </c>
      <c r="B79" s="59" t="s">
        <v>145</v>
      </c>
      <c r="C79" s="44"/>
      <c r="D79" s="44"/>
      <c r="E79" s="44">
        <f aca="true" t="shared" si="27" ref="E79:E80">D79+C79</f>
        <v>0</v>
      </c>
      <c r="F79" s="44"/>
      <c r="G79" s="44"/>
      <c r="H79" s="44">
        <f aca="true" t="shared" si="28" ref="H79:H80">G79+F79</f>
        <v>0</v>
      </c>
      <c r="I79" s="44"/>
      <c r="J79" s="44"/>
      <c r="K79" s="44">
        <f aca="true" t="shared" si="29" ref="K79:K80">J79+I79</f>
        <v>0</v>
      </c>
    </row>
    <row r="80" spans="1:11" s="60" customFormat="1" ht="12" customHeight="1" thickBot="1">
      <c r="A80" s="61" t="s">
        <v>146</v>
      </c>
      <c r="B80" s="62" t="s">
        <v>147</v>
      </c>
      <c r="C80" s="44"/>
      <c r="D80" s="44"/>
      <c r="E80" s="44">
        <f t="shared" si="27"/>
        <v>0</v>
      </c>
      <c r="F80" s="44"/>
      <c r="G80" s="44"/>
      <c r="H80" s="44">
        <f t="shared" si="28"/>
        <v>0</v>
      </c>
      <c r="I80" s="44"/>
      <c r="J80" s="44"/>
      <c r="K80" s="44">
        <f t="shared" si="29"/>
        <v>0</v>
      </c>
    </row>
    <row r="81" spans="1:11" s="60" customFormat="1" ht="12" customHeight="1" thickBot="1">
      <c r="A81" s="67" t="s">
        <v>148</v>
      </c>
      <c r="B81" s="63" t="s">
        <v>149</v>
      </c>
      <c r="C81" s="34">
        <f aca="true" t="shared" si="30" ref="C81:H81">SUM(C82:C85)</f>
        <v>0</v>
      </c>
      <c r="D81" s="34">
        <f t="shared" si="30"/>
        <v>0</v>
      </c>
      <c r="E81" s="34">
        <f t="shared" si="30"/>
        <v>0</v>
      </c>
      <c r="F81" s="34">
        <f t="shared" si="30"/>
        <v>0</v>
      </c>
      <c r="G81" s="34">
        <f t="shared" si="30"/>
        <v>0</v>
      </c>
      <c r="H81" s="34">
        <f t="shared" si="30"/>
        <v>0</v>
      </c>
      <c r="I81" s="34">
        <f aca="true" t="shared" si="31" ref="I81:K81">SUM(I82:I85)</f>
        <v>0</v>
      </c>
      <c r="J81" s="34">
        <f t="shared" si="31"/>
        <v>0</v>
      </c>
      <c r="K81" s="34">
        <f t="shared" si="31"/>
        <v>0</v>
      </c>
    </row>
    <row r="82" spans="1:11" s="60" customFormat="1" ht="12" customHeight="1">
      <c r="A82" s="69" t="s">
        <v>150</v>
      </c>
      <c r="B82" s="56" t="s">
        <v>151</v>
      </c>
      <c r="C82" s="44"/>
      <c r="D82" s="44"/>
      <c r="E82" s="44"/>
      <c r="F82" s="44"/>
      <c r="G82" s="44"/>
      <c r="H82" s="44"/>
      <c r="I82" s="44"/>
      <c r="J82" s="44"/>
      <c r="K82" s="44"/>
    </row>
    <row r="83" spans="1:11" s="60" customFormat="1" ht="12" customHeight="1">
      <c r="A83" s="70" t="s">
        <v>152</v>
      </c>
      <c r="B83" s="59" t="s">
        <v>153</v>
      </c>
      <c r="C83" s="44"/>
      <c r="D83" s="44"/>
      <c r="E83" s="44"/>
      <c r="F83" s="44"/>
      <c r="G83" s="44"/>
      <c r="H83" s="44"/>
      <c r="I83" s="44"/>
      <c r="J83" s="44"/>
      <c r="K83" s="44"/>
    </row>
    <row r="84" spans="1:11" s="60" customFormat="1" ht="12" customHeight="1">
      <c r="A84" s="70" t="s">
        <v>154</v>
      </c>
      <c r="B84" s="59" t="s">
        <v>155</v>
      </c>
      <c r="C84" s="44"/>
      <c r="D84" s="44"/>
      <c r="E84" s="44"/>
      <c r="F84" s="44"/>
      <c r="G84" s="44"/>
      <c r="H84" s="44"/>
      <c r="I84" s="44"/>
      <c r="J84" s="44"/>
      <c r="K84" s="44"/>
    </row>
    <row r="85" spans="1:11" s="57" customFormat="1" ht="12" customHeight="1" thickBot="1">
      <c r="A85" s="71" t="s">
        <v>156</v>
      </c>
      <c r="B85" s="62" t="s">
        <v>157</v>
      </c>
      <c r="C85" s="44"/>
      <c r="D85" s="44"/>
      <c r="E85" s="44"/>
      <c r="F85" s="44"/>
      <c r="G85" s="44"/>
      <c r="H85" s="44"/>
      <c r="I85" s="44"/>
      <c r="J85" s="44"/>
      <c r="K85" s="44"/>
    </row>
    <row r="86" spans="1:11" s="57" customFormat="1" ht="12" customHeight="1" thickBot="1">
      <c r="A86" s="67" t="s">
        <v>158</v>
      </c>
      <c r="B86" s="63" t="s">
        <v>159</v>
      </c>
      <c r="C86" s="47"/>
      <c r="D86" s="47"/>
      <c r="E86" s="47"/>
      <c r="F86" s="47"/>
      <c r="G86" s="47"/>
      <c r="H86" s="47"/>
      <c r="I86" s="47"/>
      <c r="J86" s="47"/>
      <c r="K86" s="47"/>
    </row>
    <row r="87" spans="1:11" s="57" customFormat="1" ht="12" customHeight="1" thickBot="1">
      <c r="A87" s="67" t="s">
        <v>160</v>
      </c>
      <c r="B87" s="72" t="s">
        <v>161</v>
      </c>
      <c r="C87" s="42">
        <f aca="true" t="shared" si="32" ref="C87:H87">+C65+C69+C74+C77+C81+C86</f>
        <v>1500</v>
      </c>
      <c r="D87" s="42">
        <f t="shared" si="32"/>
        <v>23072</v>
      </c>
      <c r="E87" s="42">
        <f t="shared" si="32"/>
        <v>24572</v>
      </c>
      <c r="F87" s="42">
        <f t="shared" si="32"/>
        <v>10632</v>
      </c>
      <c r="G87" s="42">
        <f t="shared" si="32"/>
        <v>22499</v>
      </c>
      <c r="H87" s="42">
        <f t="shared" si="32"/>
        <v>33131</v>
      </c>
      <c r="I87" s="42">
        <f aca="true" t="shared" si="33" ref="I87:K87">+I65+I69+I74+I77+I81+I86</f>
        <v>0</v>
      </c>
      <c r="J87" s="42">
        <f t="shared" si="33"/>
        <v>10800</v>
      </c>
      <c r="K87" s="42">
        <f t="shared" si="33"/>
        <v>10800</v>
      </c>
    </row>
    <row r="88" spans="1:11" s="57" customFormat="1" ht="12" customHeight="1" thickBot="1">
      <c r="A88" s="73" t="s">
        <v>162</v>
      </c>
      <c r="B88" s="74" t="s">
        <v>253</v>
      </c>
      <c r="C88" s="42">
        <f aca="true" t="shared" si="34" ref="C88:H88">+C64+C87</f>
        <v>328497</v>
      </c>
      <c r="D88" s="42">
        <f t="shared" si="34"/>
        <v>30865</v>
      </c>
      <c r="E88" s="42">
        <f t="shared" si="34"/>
        <v>359362</v>
      </c>
      <c r="F88" s="42">
        <f t="shared" si="34"/>
        <v>388287</v>
      </c>
      <c r="G88" s="42">
        <f t="shared" si="34"/>
        <v>31296</v>
      </c>
      <c r="H88" s="42">
        <f t="shared" si="34"/>
        <v>419583</v>
      </c>
      <c r="I88" s="42">
        <f aca="true" t="shared" si="35" ref="I88:K88">+I64+I87</f>
        <v>82605</v>
      </c>
      <c r="J88" s="42">
        <f t="shared" si="35"/>
        <v>16294</v>
      </c>
      <c r="K88" s="42">
        <f t="shared" si="35"/>
        <v>98899</v>
      </c>
    </row>
    <row r="89" spans="1:11" s="9" customFormat="1" ht="15" customHeight="1">
      <c r="A89" s="10"/>
      <c r="B89" s="11"/>
      <c r="C89" s="12"/>
      <c r="D89" s="12"/>
      <c r="E89" s="12"/>
      <c r="F89" s="12"/>
      <c r="G89" s="12"/>
      <c r="H89" s="12"/>
      <c r="I89" s="12"/>
      <c r="J89" s="12"/>
      <c r="K89" s="12"/>
    </row>
    <row r="90" spans="1:11" s="9" customFormat="1" ht="15" customHeight="1" thickBot="1">
      <c r="A90" s="10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s="202" customFormat="1" ht="11.25" thickBot="1">
      <c r="A91" s="101"/>
      <c r="B91" s="200" t="s">
        <v>250</v>
      </c>
      <c r="C91" s="201" t="s">
        <v>277</v>
      </c>
      <c r="D91" s="103"/>
      <c r="E91" s="104"/>
      <c r="F91" s="201" t="s">
        <v>276</v>
      </c>
      <c r="G91" s="103"/>
      <c r="H91" s="104"/>
      <c r="I91" s="201" t="s">
        <v>286</v>
      </c>
      <c r="J91" s="103"/>
      <c r="K91" s="104"/>
    </row>
    <row r="92" spans="1:11" s="53" customFormat="1" ht="12.95" customHeight="1" thickBot="1">
      <c r="A92" s="50" t="s">
        <v>237</v>
      </c>
      <c r="B92" s="51" t="s">
        <v>238</v>
      </c>
      <c r="C92" s="52" t="s">
        <v>239</v>
      </c>
      <c r="D92" s="52" t="s">
        <v>247</v>
      </c>
      <c r="E92" s="52" t="s">
        <v>248</v>
      </c>
      <c r="F92" s="52" t="s">
        <v>249</v>
      </c>
      <c r="G92" s="52" t="s">
        <v>270</v>
      </c>
      <c r="H92" s="52" t="s">
        <v>271</v>
      </c>
      <c r="I92" s="52" t="s">
        <v>272</v>
      </c>
      <c r="J92" s="52" t="s">
        <v>273</v>
      </c>
      <c r="K92" s="52" t="s">
        <v>274</v>
      </c>
    </row>
    <row r="93" spans="1:11" s="53" customFormat="1" ht="16.5" customHeight="1" thickBot="1">
      <c r="A93" s="75"/>
      <c r="B93" s="75" t="s">
        <v>254</v>
      </c>
      <c r="C93" s="203" t="s">
        <v>257</v>
      </c>
      <c r="D93" s="203" t="s">
        <v>258</v>
      </c>
      <c r="E93" s="204" t="s">
        <v>259</v>
      </c>
      <c r="F93" s="203" t="s">
        <v>257</v>
      </c>
      <c r="G93" s="203" t="s">
        <v>258</v>
      </c>
      <c r="H93" s="204" t="s">
        <v>259</v>
      </c>
      <c r="I93" s="203" t="s">
        <v>257</v>
      </c>
      <c r="J93" s="203" t="s">
        <v>258</v>
      </c>
      <c r="K93" s="204" t="s">
        <v>259</v>
      </c>
    </row>
    <row r="94" spans="1:11" s="57" customFormat="1" ht="12" customHeight="1" thickBot="1">
      <c r="A94" s="17" t="s">
        <v>4</v>
      </c>
      <c r="B94" s="18" t="s">
        <v>279</v>
      </c>
      <c r="C94" s="19">
        <f>SUM(C95:C99)</f>
        <v>63422</v>
      </c>
      <c r="D94" s="19">
        <f>SUM(D95:D99)</f>
        <v>30865</v>
      </c>
      <c r="E94" s="19">
        <f>D94+C94</f>
        <v>94287</v>
      </c>
      <c r="F94" s="19">
        <f>SUM(F95:F99)</f>
        <v>121118</v>
      </c>
      <c r="G94" s="19">
        <f>SUM(G95:G99)</f>
        <v>31296</v>
      </c>
      <c r="H94" s="19">
        <f>G94+F94</f>
        <v>152414</v>
      </c>
      <c r="I94" s="19">
        <f>SUM(I95:I99)</f>
        <v>69129</v>
      </c>
      <c r="J94" s="19">
        <f>SUM(J95:J99)</f>
        <v>16645</v>
      </c>
      <c r="K94" s="19">
        <f>J94+I94</f>
        <v>85774</v>
      </c>
    </row>
    <row r="95" spans="1:11" s="202" customFormat="1" ht="12" customHeight="1" thickBot="1">
      <c r="A95" s="76" t="s">
        <v>6</v>
      </c>
      <c r="B95" s="20" t="s">
        <v>166</v>
      </c>
      <c r="C95" s="22">
        <v>24747</v>
      </c>
      <c r="D95" s="22">
        <v>14923</v>
      </c>
      <c r="E95" s="22">
        <f>D95+C95</f>
        <v>39670</v>
      </c>
      <c r="F95" s="22">
        <v>59108</v>
      </c>
      <c r="G95" s="22">
        <v>15011</v>
      </c>
      <c r="H95" s="22">
        <f>G95+F95</f>
        <v>74119</v>
      </c>
      <c r="I95" s="22">
        <f>43265-J95</f>
        <v>34977</v>
      </c>
      <c r="J95" s="22">
        <v>8288</v>
      </c>
      <c r="K95" s="22">
        <f>J95+I95</f>
        <v>43265</v>
      </c>
    </row>
    <row r="96" spans="1:11" s="202" customFormat="1" ht="12" customHeight="1" thickBot="1">
      <c r="A96" s="58" t="s">
        <v>8</v>
      </c>
      <c r="B96" s="23" t="s">
        <v>167</v>
      </c>
      <c r="C96" s="24">
        <v>4964</v>
      </c>
      <c r="D96" s="24">
        <v>4056</v>
      </c>
      <c r="E96" s="22">
        <f aca="true" t="shared" si="36" ref="E96:E99">D96+C96</f>
        <v>9020</v>
      </c>
      <c r="F96" s="24">
        <v>10265</v>
      </c>
      <c r="G96" s="24">
        <v>4080</v>
      </c>
      <c r="H96" s="22">
        <f aca="true" t="shared" si="37" ref="H96:H99">G96+F96</f>
        <v>14345</v>
      </c>
      <c r="I96" s="24">
        <f>8934-J96</f>
        <v>6904</v>
      </c>
      <c r="J96" s="24">
        <v>2030</v>
      </c>
      <c r="K96" s="22">
        <f aca="true" t="shared" si="38" ref="K96:K99">J96+I96</f>
        <v>8934</v>
      </c>
    </row>
    <row r="97" spans="1:11" s="202" customFormat="1" ht="12" customHeight="1" thickBot="1">
      <c r="A97" s="58" t="s">
        <v>10</v>
      </c>
      <c r="B97" s="23" t="s">
        <v>168</v>
      </c>
      <c r="C97" s="25">
        <v>18537</v>
      </c>
      <c r="D97" s="25">
        <v>11886</v>
      </c>
      <c r="E97" s="22">
        <f t="shared" si="36"/>
        <v>30423</v>
      </c>
      <c r="F97" s="25">
        <v>30840</v>
      </c>
      <c r="G97" s="25">
        <v>12205</v>
      </c>
      <c r="H97" s="22">
        <f t="shared" si="37"/>
        <v>43045</v>
      </c>
      <c r="I97" s="25">
        <f>22301-J97</f>
        <v>15974</v>
      </c>
      <c r="J97" s="25">
        <v>6327</v>
      </c>
      <c r="K97" s="22">
        <f t="shared" si="38"/>
        <v>22301</v>
      </c>
    </row>
    <row r="98" spans="1:11" s="202" customFormat="1" ht="12" customHeight="1" thickBot="1">
      <c r="A98" s="58" t="s">
        <v>12</v>
      </c>
      <c r="B98" s="26" t="s">
        <v>169</v>
      </c>
      <c r="C98" s="25">
        <v>8035</v>
      </c>
      <c r="D98" s="25"/>
      <c r="E98" s="22">
        <f t="shared" si="36"/>
        <v>8035</v>
      </c>
      <c r="F98" s="25">
        <v>8035</v>
      </c>
      <c r="G98" s="25"/>
      <c r="H98" s="22">
        <f t="shared" si="37"/>
        <v>8035</v>
      </c>
      <c r="I98" s="25">
        <v>2750</v>
      </c>
      <c r="J98" s="25"/>
      <c r="K98" s="22">
        <f t="shared" si="38"/>
        <v>2750</v>
      </c>
    </row>
    <row r="99" spans="1:11" s="202" customFormat="1" ht="12" customHeight="1">
      <c r="A99" s="58" t="s">
        <v>170</v>
      </c>
      <c r="B99" s="27" t="s">
        <v>171</v>
      </c>
      <c r="C99" s="25">
        <f>C100+C101+C102+C103+C104+C105+C106+C107+C108+C109</f>
        <v>7139</v>
      </c>
      <c r="D99" s="25">
        <f aca="true" t="shared" si="39" ref="D99">D100+D101+D102+D103+D104+D105+D106+D107+D108+D109</f>
        <v>0</v>
      </c>
      <c r="E99" s="22">
        <f t="shared" si="36"/>
        <v>7139</v>
      </c>
      <c r="F99" s="25">
        <f>F100+F101+F102+F103+F104+F105+F106+F107+F108+F109</f>
        <v>12870</v>
      </c>
      <c r="G99" s="25">
        <f aca="true" t="shared" si="40" ref="G99">G100+G101+G102+G103+G104+G105+G106+G107+G108+G109</f>
        <v>0</v>
      </c>
      <c r="H99" s="22">
        <f t="shared" si="37"/>
        <v>12870</v>
      </c>
      <c r="I99" s="25">
        <f>I100+I101+I102+I103+I104+I105+I106+I107+I108+I109</f>
        <v>8524</v>
      </c>
      <c r="J99" s="25">
        <f aca="true" t="shared" si="41" ref="J99">J100+J101+J102+J103+J104+J105+J106+J107+J108+J109</f>
        <v>0</v>
      </c>
      <c r="K99" s="22">
        <f t="shared" si="38"/>
        <v>8524</v>
      </c>
    </row>
    <row r="100" spans="1:11" s="202" customFormat="1" ht="12" customHeight="1">
      <c r="A100" s="58" t="s">
        <v>16</v>
      </c>
      <c r="B100" s="23" t="s">
        <v>172</v>
      </c>
      <c r="C100" s="25">
        <v>150</v>
      </c>
      <c r="D100" s="25"/>
      <c r="E100" s="25"/>
      <c r="F100" s="25">
        <v>150</v>
      </c>
      <c r="G100" s="25"/>
      <c r="H100" s="25"/>
      <c r="I100" s="25">
        <v>0</v>
      </c>
      <c r="J100" s="25"/>
      <c r="K100" s="25"/>
    </row>
    <row r="101" spans="1:11" s="202" customFormat="1" ht="12" customHeight="1">
      <c r="A101" s="58" t="s">
        <v>173</v>
      </c>
      <c r="B101" s="28" t="s">
        <v>174</v>
      </c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s="202" customFormat="1" ht="12" customHeight="1">
      <c r="A102" s="58" t="s">
        <v>175</v>
      </c>
      <c r="B102" s="29" t="s">
        <v>176</v>
      </c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s="202" customFormat="1" ht="12" customHeight="1">
      <c r="A103" s="58" t="s">
        <v>177</v>
      </c>
      <c r="B103" s="29" t="s">
        <v>178</v>
      </c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s="202" customFormat="1" ht="12" customHeight="1">
      <c r="A104" s="58" t="s">
        <v>179</v>
      </c>
      <c r="B104" s="28" t="s">
        <v>180</v>
      </c>
      <c r="C104" s="25">
        <v>6869</v>
      </c>
      <c r="D104" s="25"/>
      <c r="E104" s="25"/>
      <c r="F104" s="25">
        <v>12600</v>
      </c>
      <c r="G104" s="25"/>
      <c r="H104" s="25"/>
      <c r="I104" s="25">
        <v>8524</v>
      </c>
      <c r="J104" s="25"/>
      <c r="K104" s="25"/>
    </row>
    <row r="105" spans="1:11" s="202" customFormat="1" ht="12" customHeight="1">
      <c r="A105" s="58" t="s">
        <v>181</v>
      </c>
      <c r="B105" s="28" t="s">
        <v>182</v>
      </c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s="202" customFormat="1" ht="12" customHeight="1">
      <c r="A106" s="58" t="s">
        <v>183</v>
      </c>
      <c r="B106" s="29" t="s">
        <v>184</v>
      </c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s="202" customFormat="1" ht="12" customHeight="1">
      <c r="A107" s="77" t="s">
        <v>185</v>
      </c>
      <c r="B107" s="30" t="s">
        <v>186</v>
      </c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s="202" customFormat="1" ht="12" customHeight="1">
      <c r="A108" s="58" t="s">
        <v>187</v>
      </c>
      <c r="B108" s="30" t="s">
        <v>188</v>
      </c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s="202" customFormat="1" ht="12" customHeight="1" thickBot="1">
      <c r="A109" s="78" t="s">
        <v>189</v>
      </c>
      <c r="B109" s="31" t="s">
        <v>190</v>
      </c>
      <c r="C109" s="32">
        <v>120</v>
      </c>
      <c r="D109" s="32"/>
      <c r="E109" s="32"/>
      <c r="F109" s="32">
        <v>120</v>
      </c>
      <c r="G109" s="32"/>
      <c r="H109" s="32"/>
      <c r="I109" s="32">
        <v>0</v>
      </c>
      <c r="J109" s="32"/>
      <c r="K109" s="32"/>
    </row>
    <row r="110" spans="1:11" s="202" customFormat="1" ht="12" customHeight="1" thickBot="1">
      <c r="A110" s="16" t="s">
        <v>18</v>
      </c>
      <c r="B110" s="33" t="s">
        <v>280</v>
      </c>
      <c r="C110" s="34">
        <f>+C111+C113+C115</f>
        <v>241503</v>
      </c>
      <c r="D110" s="34">
        <f>+D111+D113+D115</f>
        <v>0</v>
      </c>
      <c r="E110" s="34">
        <f>D110+C110</f>
        <v>241503</v>
      </c>
      <c r="F110" s="34">
        <f>+F111+F113+F115</f>
        <v>244171</v>
      </c>
      <c r="G110" s="34">
        <f>+G111+G113+G115</f>
        <v>0</v>
      </c>
      <c r="H110" s="34">
        <f>G110+F110</f>
        <v>244171</v>
      </c>
      <c r="I110" s="34">
        <f>+I111+I113+I115</f>
        <v>3709</v>
      </c>
      <c r="J110" s="34">
        <f>+J111+J113+J115</f>
        <v>0</v>
      </c>
      <c r="K110" s="34">
        <f>J110+I110</f>
        <v>3709</v>
      </c>
    </row>
    <row r="111" spans="1:11" s="202" customFormat="1" ht="12" customHeight="1">
      <c r="A111" s="55" t="s">
        <v>20</v>
      </c>
      <c r="B111" s="23" t="s">
        <v>191</v>
      </c>
      <c r="C111" s="21">
        <f>C112</f>
        <v>204518</v>
      </c>
      <c r="D111" s="21"/>
      <c r="E111" s="21">
        <f>D111+C111</f>
        <v>204518</v>
      </c>
      <c r="F111" s="21">
        <v>207186</v>
      </c>
      <c r="G111" s="21"/>
      <c r="H111" s="21">
        <f>G111+F111</f>
        <v>207186</v>
      </c>
      <c r="I111" s="21">
        <v>590</v>
      </c>
      <c r="J111" s="21"/>
      <c r="K111" s="21">
        <f>J111+I111</f>
        <v>590</v>
      </c>
    </row>
    <row r="112" spans="1:11" s="202" customFormat="1" ht="12" customHeight="1">
      <c r="A112" s="55" t="s">
        <v>22</v>
      </c>
      <c r="B112" s="35" t="s">
        <v>192</v>
      </c>
      <c r="C112" s="21">
        <v>204518</v>
      </c>
      <c r="D112" s="21"/>
      <c r="E112" s="21">
        <f>D112+C112</f>
        <v>204518</v>
      </c>
      <c r="F112" s="21">
        <v>204518</v>
      </c>
      <c r="G112" s="21"/>
      <c r="H112" s="21">
        <f>G112+F112</f>
        <v>204518</v>
      </c>
      <c r="I112" s="21">
        <v>590</v>
      </c>
      <c r="J112" s="21"/>
      <c r="K112" s="21">
        <f>J112+I112</f>
        <v>590</v>
      </c>
    </row>
    <row r="113" spans="1:11" s="202" customFormat="1" ht="12" customHeight="1">
      <c r="A113" s="55" t="s">
        <v>24</v>
      </c>
      <c r="B113" s="35" t="s">
        <v>193</v>
      </c>
      <c r="C113" s="24">
        <f>C114</f>
        <v>36985</v>
      </c>
      <c r="D113" s="24">
        <f aca="true" t="shared" si="42" ref="D113">D114</f>
        <v>0</v>
      </c>
      <c r="E113" s="21">
        <f>D113+C113</f>
        <v>36985</v>
      </c>
      <c r="F113" s="24">
        <f>F114</f>
        <v>36985</v>
      </c>
      <c r="G113" s="24">
        <f aca="true" t="shared" si="43" ref="G113">G114</f>
        <v>0</v>
      </c>
      <c r="H113" s="21">
        <f>G113+F113</f>
        <v>36985</v>
      </c>
      <c r="I113" s="24">
        <v>3119</v>
      </c>
      <c r="J113" s="24">
        <f aca="true" t="shared" si="44" ref="J113">J114</f>
        <v>0</v>
      </c>
      <c r="K113" s="21">
        <f>J113+I113</f>
        <v>3119</v>
      </c>
    </row>
    <row r="114" spans="1:11" s="202" customFormat="1" ht="12" customHeight="1">
      <c r="A114" s="55" t="s">
        <v>26</v>
      </c>
      <c r="B114" s="35" t="s">
        <v>194</v>
      </c>
      <c r="C114" s="36">
        <v>36985</v>
      </c>
      <c r="D114" s="36"/>
      <c r="E114" s="21">
        <f>D114+C114</f>
        <v>36985</v>
      </c>
      <c r="F114" s="36">
        <v>36985</v>
      </c>
      <c r="G114" s="36"/>
      <c r="H114" s="21">
        <f>G114+F114</f>
        <v>36985</v>
      </c>
      <c r="I114" s="36">
        <v>3119</v>
      </c>
      <c r="J114" s="36"/>
      <c r="K114" s="21">
        <f>J114+I114</f>
        <v>3119</v>
      </c>
    </row>
    <row r="115" spans="1:11" s="202" customFormat="1" ht="12" customHeight="1">
      <c r="A115" s="55" t="s">
        <v>28</v>
      </c>
      <c r="B115" s="79" t="s">
        <v>195</v>
      </c>
      <c r="C115" s="36">
        <f aca="true" t="shared" si="45" ref="C115:D115">C116+C117+C118+C119+C120+C121+C122+C123</f>
        <v>0</v>
      </c>
      <c r="D115" s="36">
        <f t="shared" si="45"/>
        <v>0</v>
      </c>
      <c r="E115" s="36">
        <f>E116+E117+E118+E119+E120+E121+E122+E123</f>
        <v>0</v>
      </c>
      <c r="F115" s="36">
        <f aca="true" t="shared" si="46" ref="F115:G115">F116+F117+F118+F119+F120+F121+F122+F123</f>
        <v>0</v>
      </c>
      <c r="G115" s="36">
        <f t="shared" si="46"/>
        <v>0</v>
      </c>
      <c r="H115" s="36">
        <f>H116+H117+H118+H119+H120+H121+H122+H123</f>
        <v>0</v>
      </c>
      <c r="I115" s="36">
        <f aca="true" t="shared" si="47" ref="I115:J115">I116+I117+I118+I119+I120+I121+I122+I123</f>
        <v>0</v>
      </c>
      <c r="J115" s="36">
        <f t="shared" si="47"/>
        <v>0</v>
      </c>
      <c r="K115" s="36">
        <f>K116+K117+K118+K119+K120+K121+K122+K123</f>
        <v>0</v>
      </c>
    </row>
    <row r="116" spans="1:11" s="202" customFormat="1" ht="12" customHeight="1">
      <c r="A116" s="55" t="s">
        <v>30</v>
      </c>
      <c r="B116" s="80" t="s">
        <v>196</v>
      </c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202" customFormat="1" ht="12" customHeight="1">
      <c r="A117" s="55" t="s">
        <v>197</v>
      </c>
      <c r="B117" s="37" t="s">
        <v>198</v>
      </c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202" customFormat="1" ht="12" customHeight="1">
      <c r="A118" s="55" t="s">
        <v>199</v>
      </c>
      <c r="B118" s="29" t="s">
        <v>178</v>
      </c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202" customFormat="1" ht="12" customHeight="1">
      <c r="A119" s="55" t="s">
        <v>200</v>
      </c>
      <c r="B119" s="29" t="s">
        <v>201</v>
      </c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202" customFormat="1" ht="12" customHeight="1">
      <c r="A120" s="55" t="s">
        <v>202</v>
      </c>
      <c r="B120" s="29" t="s">
        <v>203</v>
      </c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202" customFormat="1" ht="12" customHeight="1">
      <c r="A121" s="55" t="s">
        <v>204</v>
      </c>
      <c r="B121" s="29" t="s">
        <v>184</v>
      </c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202" customFormat="1" ht="12" customHeight="1">
      <c r="A122" s="55" t="s">
        <v>205</v>
      </c>
      <c r="B122" s="29" t="s">
        <v>206</v>
      </c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202" customFormat="1" ht="12" customHeight="1" thickBot="1">
      <c r="A123" s="77" t="s">
        <v>207</v>
      </c>
      <c r="B123" s="29" t="s">
        <v>208</v>
      </c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s="202" customFormat="1" ht="12" customHeight="1" thickBot="1">
      <c r="A124" s="16" t="s">
        <v>32</v>
      </c>
      <c r="B124" s="39" t="s">
        <v>209</v>
      </c>
      <c r="C124" s="34">
        <f>+C125+C126</f>
        <v>500</v>
      </c>
      <c r="D124" s="34">
        <f>+D125+D126</f>
        <v>0</v>
      </c>
      <c r="E124" s="34">
        <f>D124+C124</f>
        <v>500</v>
      </c>
      <c r="F124" s="34">
        <f>+F125+F126</f>
        <v>500</v>
      </c>
      <c r="G124" s="34">
        <f>+G125+G126</f>
        <v>0</v>
      </c>
      <c r="H124" s="34">
        <f>G124+F124</f>
        <v>500</v>
      </c>
      <c r="I124" s="34">
        <f>+I125+I126</f>
        <v>0</v>
      </c>
      <c r="J124" s="34">
        <f>+J125+J126</f>
        <v>0</v>
      </c>
      <c r="K124" s="34">
        <f>J124+I124</f>
        <v>0</v>
      </c>
    </row>
    <row r="125" spans="1:11" s="202" customFormat="1" ht="12" customHeight="1">
      <c r="A125" s="55" t="s">
        <v>34</v>
      </c>
      <c r="B125" s="40" t="s">
        <v>210</v>
      </c>
      <c r="C125" s="21">
        <v>500</v>
      </c>
      <c r="D125" s="21"/>
      <c r="E125" s="21">
        <f>D125+C125</f>
        <v>500</v>
      </c>
      <c r="F125" s="21">
        <v>500</v>
      </c>
      <c r="G125" s="21"/>
      <c r="H125" s="21">
        <f>G125+F125</f>
        <v>500</v>
      </c>
      <c r="I125" s="21">
        <v>0</v>
      </c>
      <c r="J125" s="21"/>
      <c r="K125" s="21">
        <f>J125+I125</f>
        <v>0</v>
      </c>
    </row>
    <row r="126" spans="1:11" s="202" customFormat="1" ht="12" customHeight="1" thickBot="1">
      <c r="A126" s="61" t="s">
        <v>36</v>
      </c>
      <c r="B126" s="35" t="s">
        <v>211</v>
      </c>
      <c r="C126" s="25"/>
      <c r="D126" s="25"/>
      <c r="E126" s="21">
        <f>D126+C126</f>
        <v>0</v>
      </c>
      <c r="F126" s="25"/>
      <c r="G126" s="25"/>
      <c r="H126" s="21">
        <f>G126+F126</f>
        <v>0</v>
      </c>
      <c r="I126" s="25"/>
      <c r="J126" s="25"/>
      <c r="K126" s="21">
        <f>J126+I126</f>
        <v>0</v>
      </c>
    </row>
    <row r="127" spans="1:11" s="202" customFormat="1" ht="12" customHeight="1" thickBot="1">
      <c r="A127" s="16" t="s">
        <v>212</v>
      </c>
      <c r="B127" s="39" t="s">
        <v>213</v>
      </c>
      <c r="C127" s="34">
        <f aca="true" t="shared" si="48" ref="C127:H127">+C94+C110+C124</f>
        <v>305425</v>
      </c>
      <c r="D127" s="34">
        <f t="shared" si="48"/>
        <v>30865</v>
      </c>
      <c r="E127" s="34">
        <f t="shared" si="48"/>
        <v>336290</v>
      </c>
      <c r="F127" s="34">
        <f t="shared" si="48"/>
        <v>365789</v>
      </c>
      <c r="G127" s="34">
        <f t="shared" si="48"/>
        <v>31296</v>
      </c>
      <c r="H127" s="34">
        <f t="shared" si="48"/>
        <v>397085</v>
      </c>
      <c r="I127" s="34">
        <f aca="true" t="shared" si="49" ref="I127:K127">+I94+I110+I124</f>
        <v>72838</v>
      </c>
      <c r="J127" s="34">
        <f t="shared" si="49"/>
        <v>16645</v>
      </c>
      <c r="K127" s="34">
        <f t="shared" si="49"/>
        <v>89483</v>
      </c>
    </row>
    <row r="128" spans="1:11" s="202" customFormat="1" ht="12" customHeight="1" thickBot="1">
      <c r="A128" s="16" t="s">
        <v>60</v>
      </c>
      <c r="B128" s="39" t="s">
        <v>214</v>
      </c>
      <c r="C128" s="34">
        <f aca="true" t="shared" si="50" ref="C128:H128">+C129+C130+C131</f>
        <v>0</v>
      </c>
      <c r="D128" s="34">
        <f t="shared" si="50"/>
        <v>0</v>
      </c>
      <c r="E128" s="34">
        <f t="shared" si="50"/>
        <v>0</v>
      </c>
      <c r="F128" s="34">
        <f t="shared" si="50"/>
        <v>0</v>
      </c>
      <c r="G128" s="34">
        <f t="shared" si="50"/>
        <v>0</v>
      </c>
      <c r="H128" s="34">
        <f t="shared" si="50"/>
        <v>0</v>
      </c>
      <c r="I128" s="34">
        <f aca="true" t="shared" si="51" ref="I128:K128">+I129+I130+I131</f>
        <v>0</v>
      </c>
      <c r="J128" s="34">
        <f t="shared" si="51"/>
        <v>0</v>
      </c>
      <c r="K128" s="34">
        <f t="shared" si="51"/>
        <v>0</v>
      </c>
    </row>
    <row r="129" spans="1:11" s="57" customFormat="1" ht="12" customHeight="1">
      <c r="A129" s="55" t="s">
        <v>62</v>
      </c>
      <c r="B129" s="40" t="s">
        <v>215</v>
      </c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202" customFormat="1" ht="12" customHeight="1">
      <c r="A130" s="55" t="s">
        <v>64</v>
      </c>
      <c r="B130" s="40" t="s">
        <v>216</v>
      </c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202" customFormat="1" ht="12" customHeight="1" thickBot="1">
      <c r="A131" s="77" t="s">
        <v>66</v>
      </c>
      <c r="B131" s="41" t="s">
        <v>217</v>
      </c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202" customFormat="1" ht="12" customHeight="1" thickBot="1">
      <c r="A132" s="16" t="s">
        <v>82</v>
      </c>
      <c r="B132" s="39" t="s">
        <v>218</v>
      </c>
      <c r="C132" s="34">
        <f aca="true" t="shared" si="52" ref="C132:H132">+C133+C134+C135+C136</f>
        <v>0</v>
      </c>
      <c r="D132" s="34">
        <f t="shared" si="52"/>
        <v>0</v>
      </c>
      <c r="E132" s="34">
        <f t="shared" si="52"/>
        <v>0</v>
      </c>
      <c r="F132" s="34">
        <f t="shared" si="52"/>
        <v>0</v>
      </c>
      <c r="G132" s="34">
        <f t="shared" si="52"/>
        <v>0</v>
      </c>
      <c r="H132" s="34">
        <f t="shared" si="52"/>
        <v>0</v>
      </c>
      <c r="I132" s="34">
        <f aca="true" t="shared" si="53" ref="I132:K132">+I133+I134+I135+I136</f>
        <v>0</v>
      </c>
      <c r="J132" s="34">
        <f t="shared" si="53"/>
        <v>0</v>
      </c>
      <c r="K132" s="34">
        <f t="shared" si="53"/>
        <v>0</v>
      </c>
    </row>
    <row r="133" spans="1:11" s="202" customFormat="1" ht="12" customHeight="1">
      <c r="A133" s="55" t="s">
        <v>84</v>
      </c>
      <c r="B133" s="40" t="s">
        <v>219</v>
      </c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202" customFormat="1" ht="12" customHeight="1">
      <c r="A134" s="55" t="s">
        <v>86</v>
      </c>
      <c r="B134" s="40" t="s">
        <v>220</v>
      </c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202" customFormat="1" ht="12" customHeight="1">
      <c r="A135" s="55" t="s">
        <v>88</v>
      </c>
      <c r="B135" s="40" t="s">
        <v>221</v>
      </c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57" customFormat="1" ht="12" customHeight="1" thickBot="1">
      <c r="A136" s="77" t="s">
        <v>90</v>
      </c>
      <c r="B136" s="41" t="s">
        <v>222</v>
      </c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202" customFormat="1" ht="12" customHeight="1" thickBot="1">
      <c r="A137" s="16" t="s">
        <v>223</v>
      </c>
      <c r="B137" s="39" t="s">
        <v>224</v>
      </c>
      <c r="C137" s="42">
        <f>+C138+C139+C140+C141</f>
        <v>23072</v>
      </c>
      <c r="D137" s="42">
        <f>+D138+D139+D140+D141</f>
        <v>0</v>
      </c>
      <c r="E137" s="42">
        <f>D137+C137</f>
        <v>23072</v>
      </c>
      <c r="F137" s="42">
        <f>+F138+F139+F140+F141</f>
        <v>22498</v>
      </c>
      <c r="G137" s="42">
        <f>+G138+G139+G140+G141</f>
        <v>0</v>
      </c>
      <c r="H137" s="42">
        <f>G137+F137</f>
        <v>22498</v>
      </c>
      <c r="I137" s="42">
        <f>+I138+I139+I140+I141</f>
        <v>10800</v>
      </c>
      <c r="J137" s="42">
        <f>+J138+J139+J140+J141</f>
        <v>0</v>
      </c>
      <c r="K137" s="42">
        <f>J137+I137</f>
        <v>10800</v>
      </c>
    </row>
    <row r="138" spans="1:11" s="202" customFormat="1" ht="10.5">
      <c r="A138" s="55" t="s">
        <v>96</v>
      </c>
      <c r="B138" s="40" t="s">
        <v>225</v>
      </c>
      <c r="C138" s="36">
        <v>23072</v>
      </c>
      <c r="D138" s="36"/>
      <c r="E138" s="36">
        <f>D138+C138</f>
        <v>23072</v>
      </c>
      <c r="F138" s="36">
        <v>22498</v>
      </c>
      <c r="G138" s="36"/>
      <c r="H138" s="36">
        <f>G138+F138</f>
        <v>22498</v>
      </c>
      <c r="I138" s="36">
        <v>10800</v>
      </c>
      <c r="J138" s="36"/>
      <c r="K138" s="36">
        <f>J138+I138</f>
        <v>10800</v>
      </c>
    </row>
    <row r="139" spans="1:11" s="202" customFormat="1" ht="12" customHeight="1">
      <c r="A139" s="55" t="s">
        <v>98</v>
      </c>
      <c r="B139" s="40" t="s">
        <v>226</v>
      </c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57" customFormat="1" ht="12" customHeight="1">
      <c r="A140" s="55" t="s">
        <v>100</v>
      </c>
      <c r="B140" s="40" t="s">
        <v>227</v>
      </c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57" customFormat="1" ht="12" customHeight="1" thickBot="1">
      <c r="A141" s="77" t="s">
        <v>102</v>
      </c>
      <c r="B141" s="41" t="s">
        <v>228</v>
      </c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57" customFormat="1" ht="12" customHeight="1" thickBot="1">
      <c r="A142" s="16" t="s">
        <v>104</v>
      </c>
      <c r="B142" s="39" t="s">
        <v>229</v>
      </c>
      <c r="C142" s="81">
        <f aca="true" t="shared" si="54" ref="C142:H142">+C143+C144+C145+C146</f>
        <v>0</v>
      </c>
      <c r="D142" s="81">
        <f t="shared" si="54"/>
        <v>0</v>
      </c>
      <c r="E142" s="81">
        <f t="shared" si="54"/>
        <v>0</v>
      </c>
      <c r="F142" s="81">
        <f t="shared" si="54"/>
        <v>0</v>
      </c>
      <c r="G142" s="81">
        <f t="shared" si="54"/>
        <v>0</v>
      </c>
      <c r="H142" s="81">
        <f t="shared" si="54"/>
        <v>0</v>
      </c>
      <c r="I142" s="81">
        <f aca="true" t="shared" si="55" ref="I142:K142">+I143+I144+I145+I146</f>
        <v>0</v>
      </c>
      <c r="J142" s="81">
        <f t="shared" si="55"/>
        <v>0</v>
      </c>
      <c r="K142" s="81">
        <f t="shared" si="55"/>
        <v>0</v>
      </c>
    </row>
    <row r="143" spans="1:11" s="57" customFormat="1" ht="12" customHeight="1">
      <c r="A143" s="55" t="s">
        <v>106</v>
      </c>
      <c r="B143" s="40" t="s">
        <v>230</v>
      </c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57" customFormat="1" ht="12" customHeight="1">
      <c r="A144" s="55" t="s">
        <v>108</v>
      </c>
      <c r="B144" s="40" t="s">
        <v>231</v>
      </c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57" customFormat="1" ht="12" customHeight="1">
      <c r="A145" s="55" t="s">
        <v>110</v>
      </c>
      <c r="B145" s="40" t="s">
        <v>232</v>
      </c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202" customFormat="1" ht="12.75" customHeight="1" thickBot="1">
      <c r="A146" s="55" t="s">
        <v>112</v>
      </c>
      <c r="B146" s="40" t="s">
        <v>233</v>
      </c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202" customFormat="1" ht="12" customHeight="1" thickBot="1">
      <c r="A147" s="16" t="s">
        <v>114</v>
      </c>
      <c r="B147" s="39" t="s">
        <v>234</v>
      </c>
      <c r="C147" s="82">
        <f aca="true" t="shared" si="56" ref="C147:H147">+C128+C132+C137+C142</f>
        <v>23072</v>
      </c>
      <c r="D147" s="82">
        <f t="shared" si="56"/>
        <v>0</v>
      </c>
      <c r="E147" s="82">
        <f t="shared" si="56"/>
        <v>23072</v>
      </c>
      <c r="F147" s="82">
        <f t="shared" si="56"/>
        <v>22498</v>
      </c>
      <c r="G147" s="82">
        <f t="shared" si="56"/>
        <v>0</v>
      </c>
      <c r="H147" s="82">
        <f t="shared" si="56"/>
        <v>22498</v>
      </c>
      <c r="I147" s="82">
        <f aca="true" t="shared" si="57" ref="I147:K147">+I128+I132+I137+I142</f>
        <v>10800</v>
      </c>
      <c r="J147" s="82">
        <f t="shared" si="57"/>
        <v>0</v>
      </c>
      <c r="K147" s="82">
        <f t="shared" si="57"/>
        <v>10800</v>
      </c>
    </row>
    <row r="148" spans="1:11" s="202" customFormat="1" ht="15" customHeight="1" thickBot="1">
      <c r="A148" s="83" t="s">
        <v>235</v>
      </c>
      <c r="B148" s="84" t="s">
        <v>236</v>
      </c>
      <c r="C148" s="82">
        <f aca="true" t="shared" si="58" ref="C148:H148">+C127+C147</f>
        <v>328497</v>
      </c>
      <c r="D148" s="82">
        <f t="shared" si="58"/>
        <v>30865</v>
      </c>
      <c r="E148" s="82">
        <f t="shared" si="58"/>
        <v>359362</v>
      </c>
      <c r="F148" s="82">
        <f t="shared" si="58"/>
        <v>388287</v>
      </c>
      <c r="G148" s="82">
        <f t="shared" si="58"/>
        <v>31296</v>
      </c>
      <c r="H148" s="82">
        <f t="shared" si="58"/>
        <v>419583</v>
      </c>
      <c r="I148" s="82">
        <f aca="true" t="shared" si="59" ref="I148:K148">+I127+I147</f>
        <v>83638</v>
      </c>
      <c r="J148" s="82">
        <f t="shared" si="59"/>
        <v>16645</v>
      </c>
      <c r="K148" s="82">
        <f t="shared" si="59"/>
        <v>100283</v>
      </c>
    </row>
    <row r="149" spans="1:11" s="202" customFormat="1" ht="11.25" thickBot="1">
      <c r="A149" s="205"/>
      <c r="B149" s="206"/>
      <c r="C149" s="207"/>
      <c r="D149" s="207"/>
      <c r="E149" s="207"/>
      <c r="F149" s="207"/>
      <c r="G149" s="207"/>
      <c r="H149" s="207"/>
      <c r="I149" s="207"/>
      <c r="J149" s="207"/>
      <c r="K149" s="207"/>
    </row>
    <row r="150" spans="1:11" s="202" customFormat="1" ht="15" customHeight="1" thickBot="1">
      <c r="A150" s="85" t="s">
        <v>255</v>
      </c>
      <c r="B150" s="86"/>
      <c r="C150" s="87" t="s">
        <v>260</v>
      </c>
      <c r="D150" s="88">
        <v>7</v>
      </c>
      <c r="E150" s="88" t="s">
        <v>261</v>
      </c>
      <c r="F150" s="87" t="s">
        <v>281</v>
      </c>
      <c r="G150" s="88">
        <v>7</v>
      </c>
      <c r="H150" s="88" t="s">
        <v>282</v>
      </c>
      <c r="I150" s="87" t="s">
        <v>281</v>
      </c>
      <c r="J150" s="88">
        <v>7</v>
      </c>
      <c r="K150" s="88" t="s">
        <v>282</v>
      </c>
    </row>
    <row r="151" spans="1:11" s="202" customFormat="1" ht="14.25" customHeight="1" thickBot="1">
      <c r="A151" s="85" t="s">
        <v>256</v>
      </c>
      <c r="B151" s="86"/>
      <c r="C151" s="88">
        <v>10</v>
      </c>
      <c r="D151" s="88">
        <v>0</v>
      </c>
      <c r="E151" s="88">
        <v>10</v>
      </c>
      <c r="F151" s="88">
        <v>43</v>
      </c>
      <c r="G151" s="88">
        <v>0</v>
      </c>
      <c r="H151" s="88">
        <v>43</v>
      </c>
      <c r="I151" s="88">
        <v>43</v>
      </c>
      <c r="J151" s="88">
        <v>0</v>
      </c>
      <c r="K151" s="88">
        <v>43</v>
      </c>
    </row>
  </sheetData>
  <mergeCells count="17">
    <mergeCell ref="C91:E91"/>
    <mergeCell ref="A7:A8"/>
    <mergeCell ref="C5:E5"/>
    <mergeCell ref="B7:B8"/>
    <mergeCell ref="C7:C8"/>
    <mergeCell ref="D7:D8"/>
    <mergeCell ref="E7:E8"/>
    <mergeCell ref="F5:H5"/>
    <mergeCell ref="F7:F8"/>
    <mergeCell ref="G7:G8"/>
    <mergeCell ref="H7:H8"/>
    <mergeCell ref="F91:H91"/>
    <mergeCell ref="I5:K5"/>
    <mergeCell ref="I7:I8"/>
    <mergeCell ref="J7:J8"/>
    <mergeCell ref="K7:K8"/>
    <mergeCell ref="I91:K91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portrait" paperSize="8" r:id="rId1"/>
  <headerFooter>
    <oddHeader>&amp;C&amp;"-,Félkövér"&amp;9
Tiszagyulaháza község 2014.évi költségvetési bevételei és kiadásai, előirányzat csoportonként és kiemelt előirányzatonként&amp;R&amp;"-,Dőlt"&amp;8 2.melléklet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workbookViewId="0" topLeftCell="A107">
      <selection activeCell="S140" sqref="S140"/>
    </sheetView>
  </sheetViews>
  <sheetFormatPr defaultColWidth="9.140625" defaultRowHeight="15"/>
  <cols>
    <col min="1" max="1" width="4.57421875" style="13" customWidth="1"/>
    <col min="2" max="2" width="42.421875" style="14" customWidth="1"/>
    <col min="3" max="3" width="6.421875" style="15" customWidth="1"/>
    <col min="4" max="4" width="6.00390625" style="15" customWidth="1"/>
    <col min="5" max="6" width="6.57421875" style="15" customWidth="1"/>
    <col min="7" max="7" width="5.8515625" style="15" customWidth="1"/>
    <col min="8" max="8" width="6.57421875" style="15" customWidth="1"/>
    <col min="9" max="9" width="6.421875" style="15" customWidth="1"/>
    <col min="10" max="10" width="7.57421875" style="15" customWidth="1"/>
    <col min="11" max="11" width="5.8515625" style="15" customWidth="1"/>
    <col min="12" max="12" width="6.57421875" style="15" customWidth="1"/>
    <col min="13" max="13" width="6.421875" style="15" customWidth="1"/>
    <col min="14" max="14" width="7.57421875" style="15" customWidth="1"/>
    <col min="15" max="256" width="9.140625" style="208" customWidth="1"/>
    <col min="257" max="257" width="16.7109375" style="208" customWidth="1"/>
    <col min="258" max="258" width="61.7109375" style="208" customWidth="1"/>
    <col min="259" max="259" width="21.421875" style="208" customWidth="1"/>
    <col min="260" max="512" width="9.140625" style="208" customWidth="1"/>
    <col min="513" max="513" width="16.7109375" style="208" customWidth="1"/>
    <col min="514" max="514" width="61.7109375" style="208" customWidth="1"/>
    <col min="515" max="515" width="21.421875" style="208" customWidth="1"/>
    <col min="516" max="768" width="9.140625" style="208" customWidth="1"/>
    <col min="769" max="769" width="16.7109375" style="208" customWidth="1"/>
    <col min="770" max="770" width="61.7109375" style="208" customWidth="1"/>
    <col min="771" max="771" width="21.421875" style="208" customWidth="1"/>
    <col min="772" max="1024" width="9.140625" style="208" customWidth="1"/>
    <col min="1025" max="1025" width="16.7109375" style="208" customWidth="1"/>
    <col min="1026" max="1026" width="61.7109375" style="208" customWidth="1"/>
    <col min="1027" max="1027" width="21.421875" style="208" customWidth="1"/>
    <col min="1028" max="1280" width="9.140625" style="208" customWidth="1"/>
    <col min="1281" max="1281" width="16.7109375" style="208" customWidth="1"/>
    <col min="1282" max="1282" width="61.7109375" style="208" customWidth="1"/>
    <col min="1283" max="1283" width="21.421875" style="208" customWidth="1"/>
    <col min="1284" max="1536" width="9.140625" style="208" customWidth="1"/>
    <col min="1537" max="1537" width="16.7109375" style="208" customWidth="1"/>
    <col min="1538" max="1538" width="61.7109375" style="208" customWidth="1"/>
    <col min="1539" max="1539" width="21.421875" style="208" customWidth="1"/>
    <col min="1540" max="1792" width="9.140625" style="208" customWidth="1"/>
    <col min="1793" max="1793" width="16.7109375" style="208" customWidth="1"/>
    <col min="1794" max="1794" width="61.7109375" style="208" customWidth="1"/>
    <col min="1795" max="1795" width="21.421875" style="208" customWidth="1"/>
    <col min="1796" max="2048" width="9.140625" style="208" customWidth="1"/>
    <col min="2049" max="2049" width="16.7109375" style="208" customWidth="1"/>
    <col min="2050" max="2050" width="61.7109375" style="208" customWidth="1"/>
    <col min="2051" max="2051" width="21.421875" style="208" customWidth="1"/>
    <col min="2052" max="2304" width="9.140625" style="208" customWidth="1"/>
    <col min="2305" max="2305" width="16.7109375" style="208" customWidth="1"/>
    <col min="2306" max="2306" width="61.7109375" style="208" customWidth="1"/>
    <col min="2307" max="2307" width="21.421875" style="208" customWidth="1"/>
    <col min="2308" max="2560" width="9.140625" style="208" customWidth="1"/>
    <col min="2561" max="2561" width="16.7109375" style="208" customWidth="1"/>
    <col min="2562" max="2562" width="61.7109375" style="208" customWidth="1"/>
    <col min="2563" max="2563" width="21.421875" style="208" customWidth="1"/>
    <col min="2564" max="2816" width="9.140625" style="208" customWidth="1"/>
    <col min="2817" max="2817" width="16.7109375" style="208" customWidth="1"/>
    <col min="2818" max="2818" width="61.7109375" style="208" customWidth="1"/>
    <col min="2819" max="2819" width="21.421875" style="208" customWidth="1"/>
    <col min="2820" max="3072" width="9.140625" style="208" customWidth="1"/>
    <col min="3073" max="3073" width="16.7109375" style="208" customWidth="1"/>
    <col min="3074" max="3074" width="61.7109375" style="208" customWidth="1"/>
    <col min="3075" max="3075" width="21.421875" style="208" customWidth="1"/>
    <col min="3076" max="3328" width="9.140625" style="208" customWidth="1"/>
    <col min="3329" max="3329" width="16.7109375" style="208" customWidth="1"/>
    <col min="3330" max="3330" width="61.7109375" style="208" customWidth="1"/>
    <col min="3331" max="3331" width="21.421875" style="208" customWidth="1"/>
    <col min="3332" max="3584" width="9.140625" style="208" customWidth="1"/>
    <col min="3585" max="3585" width="16.7109375" style="208" customWidth="1"/>
    <col min="3586" max="3586" width="61.7109375" style="208" customWidth="1"/>
    <col min="3587" max="3587" width="21.421875" style="208" customWidth="1"/>
    <col min="3588" max="3840" width="9.140625" style="208" customWidth="1"/>
    <col min="3841" max="3841" width="16.7109375" style="208" customWidth="1"/>
    <col min="3842" max="3842" width="61.7109375" style="208" customWidth="1"/>
    <col min="3843" max="3843" width="21.421875" style="208" customWidth="1"/>
    <col min="3844" max="4096" width="9.140625" style="208" customWidth="1"/>
    <col min="4097" max="4097" width="16.7109375" style="208" customWidth="1"/>
    <col min="4098" max="4098" width="61.7109375" style="208" customWidth="1"/>
    <col min="4099" max="4099" width="21.421875" style="208" customWidth="1"/>
    <col min="4100" max="4352" width="9.140625" style="208" customWidth="1"/>
    <col min="4353" max="4353" width="16.7109375" style="208" customWidth="1"/>
    <col min="4354" max="4354" width="61.7109375" style="208" customWidth="1"/>
    <col min="4355" max="4355" width="21.421875" style="208" customWidth="1"/>
    <col min="4356" max="4608" width="9.140625" style="208" customWidth="1"/>
    <col min="4609" max="4609" width="16.7109375" style="208" customWidth="1"/>
    <col min="4610" max="4610" width="61.7109375" style="208" customWidth="1"/>
    <col min="4611" max="4611" width="21.421875" style="208" customWidth="1"/>
    <col min="4612" max="4864" width="9.140625" style="208" customWidth="1"/>
    <col min="4865" max="4865" width="16.7109375" style="208" customWidth="1"/>
    <col min="4866" max="4866" width="61.7109375" style="208" customWidth="1"/>
    <col min="4867" max="4867" width="21.421875" style="208" customWidth="1"/>
    <col min="4868" max="5120" width="9.140625" style="208" customWidth="1"/>
    <col min="5121" max="5121" width="16.7109375" style="208" customWidth="1"/>
    <col min="5122" max="5122" width="61.7109375" style="208" customWidth="1"/>
    <col min="5123" max="5123" width="21.421875" style="208" customWidth="1"/>
    <col min="5124" max="5376" width="9.140625" style="208" customWidth="1"/>
    <col min="5377" max="5377" width="16.7109375" style="208" customWidth="1"/>
    <col min="5378" max="5378" width="61.7109375" style="208" customWidth="1"/>
    <col min="5379" max="5379" width="21.421875" style="208" customWidth="1"/>
    <col min="5380" max="5632" width="9.140625" style="208" customWidth="1"/>
    <col min="5633" max="5633" width="16.7109375" style="208" customWidth="1"/>
    <col min="5634" max="5634" width="61.7109375" style="208" customWidth="1"/>
    <col min="5635" max="5635" width="21.421875" style="208" customWidth="1"/>
    <col min="5636" max="5888" width="9.140625" style="208" customWidth="1"/>
    <col min="5889" max="5889" width="16.7109375" style="208" customWidth="1"/>
    <col min="5890" max="5890" width="61.7109375" style="208" customWidth="1"/>
    <col min="5891" max="5891" width="21.421875" style="208" customWidth="1"/>
    <col min="5892" max="6144" width="9.140625" style="208" customWidth="1"/>
    <col min="6145" max="6145" width="16.7109375" style="208" customWidth="1"/>
    <col min="6146" max="6146" width="61.7109375" style="208" customWidth="1"/>
    <col min="6147" max="6147" width="21.421875" style="208" customWidth="1"/>
    <col min="6148" max="6400" width="9.140625" style="208" customWidth="1"/>
    <col min="6401" max="6401" width="16.7109375" style="208" customWidth="1"/>
    <col min="6402" max="6402" width="61.7109375" style="208" customWidth="1"/>
    <col min="6403" max="6403" width="21.421875" style="208" customWidth="1"/>
    <col min="6404" max="6656" width="9.140625" style="208" customWidth="1"/>
    <col min="6657" max="6657" width="16.7109375" style="208" customWidth="1"/>
    <col min="6658" max="6658" width="61.7109375" style="208" customWidth="1"/>
    <col min="6659" max="6659" width="21.421875" style="208" customWidth="1"/>
    <col min="6660" max="6912" width="9.140625" style="208" customWidth="1"/>
    <col min="6913" max="6913" width="16.7109375" style="208" customWidth="1"/>
    <col min="6914" max="6914" width="61.7109375" style="208" customWidth="1"/>
    <col min="6915" max="6915" width="21.421875" style="208" customWidth="1"/>
    <col min="6916" max="7168" width="9.140625" style="208" customWidth="1"/>
    <col min="7169" max="7169" width="16.7109375" style="208" customWidth="1"/>
    <col min="7170" max="7170" width="61.7109375" style="208" customWidth="1"/>
    <col min="7171" max="7171" width="21.421875" style="208" customWidth="1"/>
    <col min="7172" max="7424" width="9.140625" style="208" customWidth="1"/>
    <col min="7425" max="7425" width="16.7109375" style="208" customWidth="1"/>
    <col min="7426" max="7426" width="61.7109375" style="208" customWidth="1"/>
    <col min="7427" max="7427" width="21.421875" style="208" customWidth="1"/>
    <col min="7428" max="7680" width="9.140625" style="208" customWidth="1"/>
    <col min="7681" max="7681" width="16.7109375" style="208" customWidth="1"/>
    <col min="7682" max="7682" width="61.7109375" style="208" customWidth="1"/>
    <col min="7683" max="7683" width="21.421875" style="208" customWidth="1"/>
    <col min="7684" max="7936" width="9.140625" style="208" customWidth="1"/>
    <col min="7937" max="7937" width="16.7109375" style="208" customWidth="1"/>
    <col min="7938" max="7938" width="61.7109375" style="208" customWidth="1"/>
    <col min="7939" max="7939" width="21.421875" style="208" customWidth="1"/>
    <col min="7940" max="8192" width="9.140625" style="208" customWidth="1"/>
    <col min="8193" max="8193" width="16.7109375" style="208" customWidth="1"/>
    <col min="8194" max="8194" width="61.7109375" style="208" customWidth="1"/>
    <col min="8195" max="8195" width="21.421875" style="208" customWidth="1"/>
    <col min="8196" max="8448" width="9.140625" style="208" customWidth="1"/>
    <col min="8449" max="8449" width="16.7109375" style="208" customWidth="1"/>
    <col min="8450" max="8450" width="61.7109375" style="208" customWidth="1"/>
    <col min="8451" max="8451" width="21.421875" style="208" customWidth="1"/>
    <col min="8452" max="8704" width="9.140625" style="208" customWidth="1"/>
    <col min="8705" max="8705" width="16.7109375" style="208" customWidth="1"/>
    <col min="8706" max="8706" width="61.7109375" style="208" customWidth="1"/>
    <col min="8707" max="8707" width="21.421875" style="208" customWidth="1"/>
    <col min="8708" max="8960" width="9.140625" style="208" customWidth="1"/>
    <col min="8961" max="8961" width="16.7109375" style="208" customWidth="1"/>
    <col min="8962" max="8962" width="61.7109375" style="208" customWidth="1"/>
    <col min="8963" max="8963" width="21.421875" style="208" customWidth="1"/>
    <col min="8964" max="9216" width="9.140625" style="208" customWidth="1"/>
    <col min="9217" max="9217" width="16.7109375" style="208" customWidth="1"/>
    <col min="9218" max="9218" width="61.7109375" style="208" customWidth="1"/>
    <col min="9219" max="9219" width="21.421875" style="208" customWidth="1"/>
    <col min="9220" max="9472" width="9.140625" style="208" customWidth="1"/>
    <col min="9473" max="9473" width="16.7109375" style="208" customWidth="1"/>
    <col min="9474" max="9474" width="61.7109375" style="208" customWidth="1"/>
    <col min="9475" max="9475" width="21.421875" style="208" customWidth="1"/>
    <col min="9476" max="9728" width="9.140625" style="208" customWidth="1"/>
    <col min="9729" max="9729" width="16.7109375" style="208" customWidth="1"/>
    <col min="9730" max="9730" width="61.7109375" style="208" customWidth="1"/>
    <col min="9731" max="9731" width="21.421875" style="208" customWidth="1"/>
    <col min="9732" max="9984" width="9.140625" style="208" customWidth="1"/>
    <col min="9985" max="9985" width="16.7109375" style="208" customWidth="1"/>
    <col min="9986" max="9986" width="61.7109375" style="208" customWidth="1"/>
    <col min="9987" max="9987" width="21.421875" style="208" customWidth="1"/>
    <col min="9988" max="10240" width="9.140625" style="208" customWidth="1"/>
    <col min="10241" max="10241" width="16.7109375" style="208" customWidth="1"/>
    <col min="10242" max="10242" width="61.7109375" style="208" customWidth="1"/>
    <col min="10243" max="10243" width="21.421875" style="208" customWidth="1"/>
    <col min="10244" max="10496" width="9.140625" style="208" customWidth="1"/>
    <col min="10497" max="10497" width="16.7109375" style="208" customWidth="1"/>
    <col min="10498" max="10498" width="61.7109375" style="208" customWidth="1"/>
    <col min="10499" max="10499" width="21.421875" style="208" customWidth="1"/>
    <col min="10500" max="10752" width="9.140625" style="208" customWidth="1"/>
    <col min="10753" max="10753" width="16.7109375" style="208" customWidth="1"/>
    <col min="10754" max="10754" width="61.7109375" style="208" customWidth="1"/>
    <col min="10755" max="10755" width="21.421875" style="208" customWidth="1"/>
    <col min="10756" max="11008" width="9.140625" style="208" customWidth="1"/>
    <col min="11009" max="11009" width="16.7109375" style="208" customWidth="1"/>
    <col min="11010" max="11010" width="61.7109375" style="208" customWidth="1"/>
    <col min="11011" max="11011" width="21.421875" style="208" customWidth="1"/>
    <col min="11012" max="11264" width="9.140625" style="208" customWidth="1"/>
    <col min="11265" max="11265" width="16.7109375" style="208" customWidth="1"/>
    <col min="11266" max="11266" width="61.7109375" style="208" customWidth="1"/>
    <col min="11267" max="11267" width="21.421875" style="208" customWidth="1"/>
    <col min="11268" max="11520" width="9.140625" style="208" customWidth="1"/>
    <col min="11521" max="11521" width="16.7109375" style="208" customWidth="1"/>
    <col min="11522" max="11522" width="61.7109375" style="208" customWidth="1"/>
    <col min="11523" max="11523" width="21.421875" style="208" customWidth="1"/>
    <col min="11524" max="11776" width="9.140625" style="208" customWidth="1"/>
    <col min="11777" max="11777" width="16.7109375" style="208" customWidth="1"/>
    <col min="11778" max="11778" width="61.7109375" style="208" customWidth="1"/>
    <col min="11779" max="11779" width="21.421875" style="208" customWidth="1"/>
    <col min="11780" max="12032" width="9.140625" style="208" customWidth="1"/>
    <col min="12033" max="12033" width="16.7109375" style="208" customWidth="1"/>
    <col min="12034" max="12034" width="61.7109375" style="208" customWidth="1"/>
    <col min="12035" max="12035" width="21.421875" style="208" customWidth="1"/>
    <col min="12036" max="12288" width="9.140625" style="208" customWidth="1"/>
    <col min="12289" max="12289" width="16.7109375" style="208" customWidth="1"/>
    <col min="12290" max="12290" width="61.7109375" style="208" customWidth="1"/>
    <col min="12291" max="12291" width="21.421875" style="208" customWidth="1"/>
    <col min="12292" max="12544" width="9.140625" style="208" customWidth="1"/>
    <col min="12545" max="12545" width="16.7109375" style="208" customWidth="1"/>
    <col min="12546" max="12546" width="61.7109375" style="208" customWidth="1"/>
    <col min="12547" max="12547" width="21.421875" style="208" customWidth="1"/>
    <col min="12548" max="12800" width="9.140625" style="208" customWidth="1"/>
    <col min="12801" max="12801" width="16.7109375" style="208" customWidth="1"/>
    <col min="12802" max="12802" width="61.7109375" style="208" customWidth="1"/>
    <col min="12803" max="12803" width="21.421875" style="208" customWidth="1"/>
    <col min="12804" max="13056" width="9.140625" style="208" customWidth="1"/>
    <col min="13057" max="13057" width="16.7109375" style="208" customWidth="1"/>
    <col min="13058" max="13058" width="61.7109375" style="208" customWidth="1"/>
    <col min="13059" max="13059" width="21.421875" style="208" customWidth="1"/>
    <col min="13060" max="13312" width="9.140625" style="208" customWidth="1"/>
    <col min="13313" max="13313" width="16.7109375" style="208" customWidth="1"/>
    <col min="13314" max="13314" width="61.7109375" style="208" customWidth="1"/>
    <col min="13315" max="13315" width="21.421875" style="208" customWidth="1"/>
    <col min="13316" max="13568" width="9.140625" style="208" customWidth="1"/>
    <col min="13569" max="13569" width="16.7109375" style="208" customWidth="1"/>
    <col min="13570" max="13570" width="61.7109375" style="208" customWidth="1"/>
    <col min="13571" max="13571" width="21.421875" style="208" customWidth="1"/>
    <col min="13572" max="13824" width="9.140625" style="208" customWidth="1"/>
    <col min="13825" max="13825" width="16.7109375" style="208" customWidth="1"/>
    <col min="13826" max="13826" width="61.7109375" style="208" customWidth="1"/>
    <col min="13827" max="13827" width="21.421875" style="208" customWidth="1"/>
    <col min="13828" max="14080" width="9.140625" style="208" customWidth="1"/>
    <col min="14081" max="14081" width="16.7109375" style="208" customWidth="1"/>
    <col min="14082" max="14082" width="61.7109375" style="208" customWidth="1"/>
    <col min="14083" max="14083" width="21.421875" style="208" customWidth="1"/>
    <col min="14084" max="14336" width="9.140625" style="208" customWidth="1"/>
    <col min="14337" max="14337" width="16.7109375" style="208" customWidth="1"/>
    <col min="14338" max="14338" width="61.7109375" style="208" customWidth="1"/>
    <col min="14339" max="14339" width="21.421875" style="208" customWidth="1"/>
    <col min="14340" max="14592" width="9.140625" style="208" customWidth="1"/>
    <col min="14593" max="14593" width="16.7109375" style="208" customWidth="1"/>
    <col min="14594" max="14594" width="61.7109375" style="208" customWidth="1"/>
    <col min="14595" max="14595" width="21.421875" style="208" customWidth="1"/>
    <col min="14596" max="14848" width="9.140625" style="208" customWidth="1"/>
    <col min="14849" max="14849" width="16.7109375" style="208" customWidth="1"/>
    <col min="14850" max="14850" width="61.7109375" style="208" customWidth="1"/>
    <col min="14851" max="14851" width="21.421875" style="208" customWidth="1"/>
    <col min="14852" max="15104" width="9.140625" style="208" customWidth="1"/>
    <col min="15105" max="15105" width="16.7109375" style="208" customWidth="1"/>
    <col min="15106" max="15106" width="61.7109375" style="208" customWidth="1"/>
    <col min="15107" max="15107" width="21.421875" style="208" customWidth="1"/>
    <col min="15108" max="15360" width="9.140625" style="208" customWidth="1"/>
    <col min="15361" max="15361" width="16.7109375" style="208" customWidth="1"/>
    <col min="15362" max="15362" width="61.7109375" style="208" customWidth="1"/>
    <col min="15363" max="15363" width="21.421875" style="208" customWidth="1"/>
    <col min="15364" max="15616" width="9.140625" style="208" customWidth="1"/>
    <col min="15617" max="15617" width="16.7109375" style="208" customWidth="1"/>
    <col min="15618" max="15618" width="61.7109375" style="208" customWidth="1"/>
    <col min="15619" max="15619" width="21.421875" style="208" customWidth="1"/>
    <col min="15620" max="15872" width="9.140625" style="208" customWidth="1"/>
    <col min="15873" max="15873" width="16.7109375" style="208" customWidth="1"/>
    <col min="15874" max="15874" width="61.7109375" style="208" customWidth="1"/>
    <col min="15875" max="15875" width="21.421875" style="208" customWidth="1"/>
    <col min="15876" max="16128" width="9.140625" style="208" customWidth="1"/>
    <col min="16129" max="16129" width="16.7109375" style="208" customWidth="1"/>
    <col min="16130" max="16130" width="61.7109375" style="208" customWidth="1"/>
    <col min="16131" max="16131" width="21.421875" style="208" customWidth="1"/>
    <col min="16132" max="16384" width="9.140625" style="208" customWidth="1"/>
  </cols>
  <sheetData>
    <row r="1" spans="1:14" s="4" customFormat="1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7" customFormat="1" ht="14.25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 t="s">
        <v>246</v>
      </c>
    </row>
    <row r="3" spans="1:14" s="202" customFormat="1" ht="21" customHeight="1" thickBot="1">
      <c r="A3" s="101" t="s">
        <v>262</v>
      </c>
      <c r="B3" s="89" t="s">
        <v>250</v>
      </c>
      <c r="C3" s="102" t="s">
        <v>275</v>
      </c>
      <c r="D3" s="103"/>
      <c r="E3" s="103"/>
      <c r="F3" s="104"/>
      <c r="G3" s="102" t="s">
        <v>276</v>
      </c>
      <c r="H3" s="103"/>
      <c r="I3" s="103"/>
      <c r="J3" s="104"/>
      <c r="K3" s="102" t="s">
        <v>285</v>
      </c>
      <c r="L3" s="103"/>
      <c r="M3" s="103"/>
      <c r="N3" s="104"/>
    </row>
    <row r="4" spans="1:14" s="53" customFormat="1" ht="11.25" thickBot="1">
      <c r="A4" s="50" t="s">
        <v>237</v>
      </c>
      <c r="B4" s="51" t="s">
        <v>238</v>
      </c>
      <c r="C4" s="52" t="s">
        <v>239</v>
      </c>
      <c r="D4" s="52" t="s">
        <v>247</v>
      </c>
      <c r="E4" s="52" t="s">
        <v>248</v>
      </c>
      <c r="F4" s="52" t="s">
        <v>249</v>
      </c>
      <c r="G4" s="52" t="s">
        <v>270</v>
      </c>
      <c r="H4" s="52" t="s">
        <v>271</v>
      </c>
      <c r="I4" s="52" t="s">
        <v>272</v>
      </c>
      <c r="J4" s="52" t="s">
        <v>273</v>
      </c>
      <c r="K4" s="52" t="s">
        <v>274</v>
      </c>
      <c r="L4" s="52" t="s">
        <v>289</v>
      </c>
      <c r="M4" s="52" t="s">
        <v>290</v>
      </c>
      <c r="N4" s="52" t="s">
        <v>291</v>
      </c>
    </row>
    <row r="5" spans="1:14" s="53" customFormat="1" ht="10.5">
      <c r="A5" s="107"/>
      <c r="B5" s="107" t="s">
        <v>251</v>
      </c>
      <c r="C5" s="105" t="s">
        <v>266</v>
      </c>
      <c r="D5" s="107" t="s">
        <v>264</v>
      </c>
      <c r="E5" s="107" t="s">
        <v>267</v>
      </c>
      <c r="F5" s="107" t="s">
        <v>268</v>
      </c>
      <c r="G5" s="105" t="s">
        <v>266</v>
      </c>
      <c r="H5" s="107" t="s">
        <v>264</v>
      </c>
      <c r="I5" s="107" t="s">
        <v>267</v>
      </c>
      <c r="J5" s="107" t="s">
        <v>268</v>
      </c>
      <c r="K5" s="105" t="s">
        <v>266</v>
      </c>
      <c r="L5" s="107" t="s">
        <v>264</v>
      </c>
      <c r="M5" s="107" t="s">
        <v>267</v>
      </c>
      <c r="N5" s="107" t="s">
        <v>268</v>
      </c>
    </row>
    <row r="6" spans="1:14" s="53" customFormat="1" ht="21.75" customHeight="1" thickBot="1">
      <c r="A6" s="108"/>
      <c r="B6" s="108"/>
      <c r="C6" s="106"/>
      <c r="D6" s="108"/>
      <c r="E6" s="108"/>
      <c r="F6" s="108"/>
      <c r="G6" s="106"/>
      <c r="H6" s="108"/>
      <c r="I6" s="108"/>
      <c r="J6" s="108"/>
      <c r="K6" s="106"/>
      <c r="L6" s="108"/>
      <c r="M6" s="108"/>
      <c r="N6" s="108"/>
    </row>
    <row r="7" spans="1:14" s="53" customFormat="1" ht="11.25" thickBot="1">
      <c r="A7" s="54" t="s">
        <v>4</v>
      </c>
      <c r="B7" s="43" t="s">
        <v>5</v>
      </c>
      <c r="C7" s="34">
        <f>D7+E7+F7</f>
        <v>0</v>
      </c>
      <c r="D7" s="34">
        <f>D8+D9+D10+D11</f>
        <v>0</v>
      </c>
      <c r="E7" s="34">
        <f aca="true" t="shared" si="0" ref="E7:F7">E8+E9+E10+E11</f>
        <v>0</v>
      </c>
      <c r="F7" s="34">
        <f t="shared" si="0"/>
        <v>0</v>
      </c>
      <c r="G7" s="34">
        <f>H7+I7+J7</f>
        <v>0</v>
      </c>
      <c r="H7" s="34">
        <f>H8+H9+H10+H11</f>
        <v>0</v>
      </c>
      <c r="I7" s="34">
        <f aca="true" t="shared" si="1" ref="I7:J7">I8+I9+I10+I11</f>
        <v>0</v>
      </c>
      <c r="J7" s="34">
        <f t="shared" si="1"/>
        <v>0</v>
      </c>
      <c r="K7" s="34">
        <f>L7+M7+N7</f>
        <v>0</v>
      </c>
      <c r="L7" s="34">
        <f>L8+L9+L10+L11</f>
        <v>0</v>
      </c>
      <c r="M7" s="34">
        <f aca="true" t="shared" si="2" ref="M7:N7">M8+M9+M10+M11</f>
        <v>0</v>
      </c>
      <c r="N7" s="34">
        <f t="shared" si="2"/>
        <v>0</v>
      </c>
    </row>
    <row r="8" spans="1:14" s="57" customFormat="1" ht="10.5">
      <c r="A8" s="55" t="s">
        <v>6</v>
      </c>
      <c r="B8" s="56" t="s">
        <v>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60" customFormat="1" ht="10.5">
      <c r="A9" s="58" t="s">
        <v>8</v>
      </c>
      <c r="B9" s="59" t="s">
        <v>9</v>
      </c>
      <c r="C9" s="24"/>
      <c r="D9" s="24"/>
      <c r="E9" s="21"/>
      <c r="F9" s="21"/>
      <c r="G9" s="24"/>
      <c r="H9" s="24"/>
      <c r="I9" s="21"/>
      <c r="J9" s="21"/>
      <c r="K9" s="24"/>
      <c r="L9" s="24"/>
      <c r="M9" s="21"/>
      <c r="N9" s="21"/>
    </row>
    <row r="10" spans="1:14" s="60" customFormat="1" ht="10.5">
      <c r="A10" s="58" t="s">
        <v>10</v>
      </c>
      <c r="B10" s="59" t="s">
        <v>11</v>
      </c>
      <c r="C10" s="24"/>
      <c r="D10" s="24"/>
      <c r="E10" s="21"/>
      <c r="F10" s="21"/>
      <c r="G10" s="24"/>
      <c r="H10" s="24"/>
      <c r="I10" s="21"/>
      <c r="J10" s="21"/>
      <c r="K10" s="24"/>
      <c r="L10" s="24"/>
      <c r="M10" s="21"/>
      <c r="N10" s="21"/>
    </row>
    <row r="11" spans="1:14" s="60" customFormat="1" ht="10.5">
      <c r="A11" s="58" t="s">
        <v>12</v>
      </c>
      <c r="B11" s="59" t="s">
        <v>13</v>
      </c>
      <c r="C11" s="24"/>
      <c r="D11" s="24"/>
      <c r="E11" s="21"/>
      <c r="F11" s="21"/>
      <c r="G11" s="24"/>
      <c r="H11" s="24"/>
      <c r="I11" s="21"/>
      <c r="J11" s="21"/>
      <c r="K11" s="24"/>
      <c r="L11" s="24"/>
      <c r="M11" s="21"/>
      <c r="N11" s="21"/>
    </row>
    <row r="12" spans="1:14" s="60" customFormat="1" ht="10.5">
      <c r="A12" s="58" t="s">
        <v>14</v>
      </c>
      <c r="B12" s="59" t="s">
        <v>15</v>
      </c>
      <c r="C12" s="24"/>
      <c r="D12" s="24"/>
      <c r="E12" s="21"/>
      <c r="F12" s="21"/>
      <c r="G12" s="24"/>
      <c r="H12" s="24"/>
      <c r="I12" s="21"/>
      <c r="J12" s="21"/>
      <c r="K12" s="24"/>
      <c r="L12" s="24"/>
      <c r="M12" s="21"/>
      <c r="N12" s="21"/>
    </row>
    <row r="13" spans="1:14" s="57" customFormat="1" ht="11.25" thickBot="1">
      <c r="A13" s="61" t="s">
        <v>16</v>
      </c>
      <c r="B13" s="62" t="s">
        <v>17</v>
      </c>
      <c r="C13" s="24"/>
      <c r="D13" s="24"/>
      <c r="E13" s="21"/>
      <c r="F13" s="21"/>
      <c r="G13" s="24"/>
      <c r="H13" s="24"/>
      <c r="I13" s="21"/>
      <c r="J13" s="21"/>
      <c r="K13" s="24"/>
      <c r="L13" s="24"/>
      <c r="M13" s="21"/>
      <c r="N13" s="21"/>
    </row>
    <row r="14" spans="1:14" s="57" customFormat="1" ht="21.75" thickBot="1">
      <c r="A14" s="16" t="s">
        <v>18</v>
      </c>
      <c r="B14" s="63" t="s">
        <v>19</v>
      </c>
      <c r="C14" s="34">
        <f>+C15+C16+C17+C18+C19</f>
        <v>0</v>
      </c>
      <c r="D14" s="34">
        <f>+D15+D16+D17+D18+D19</f>
        <v>0</v>
      </c>
      <c r="E14" s="34">
        <f>C14+D14</f>
        <v>0</v>
      </c>
      <c r="F14" s="34">
        <f>D14+E14</f>
        <v>0</v>
      </c>
      <c r="G14" s="34">
        <f>+G15+G16+G17+G18+G19</f>
        <v>0</v>
      </c>
      <c r="H14" s="34">
        <f>+H15+H16+H17+H18+H19</f>
        <v>0</v>
      </c>
      <c r="I14" s="34">
        <f>G14+H14</f>
        <v>0</v>
      </c>
      <c r="J14" s="34">
        <f>H14+I14</f>
        <v>0</v>
      </c>
      <c r="K14" s="34">
        <f>+K15+K16+K17+K18+K19</f>
        <v>0</v>
      </c>
      <c r="L14" s="34">
        <f>+L15+L16+L17+L18+L19</f>
        <v>0</v>
      </c>
      <c r="M14" s="34">
        <f>K14+L14</f>
        <v>0</v>
      </c>
      <c r="N14" s="34">
        <f>L14+M14</f>
        <v>0</v>
      </c>
    </row>
    <row r="15" spans="1:14" s="57" customFormat="1" ht="10.5">
      <c r="A15" s="55" t="s">
        <v>20</v>
      </c>
      <c r="B15" s="56" t="s">
        <v>21</v>
      </c>
      <c r="C15" s="21"/>
      <c r="D15" s="21"/>
      <c r="E15" s="21">
        <f>C15+D15</f>
        <v>0</v>
      </c>
      <c r="F15" s="21">
        <f>D15+E15</f>
        <v>0</v>
      </c>
      <c r="G15" s="21"/>
      <c r="H15" s="21"/>
      <c r="I15" s="21">
        <f>G15+H15</f>
        <v>0</v>
      </c>
      <c r="J15" s="21">
        <f>H15+I15</f>
        <v>0</v>
      </c>
      <c r="K15" s="21"/>
      <c r="L15" s="21"/>
      <c r="M15" s="21">
        <f>K15+L15</f>
        <v>0</v>
      </c>
      <c r="N15" s="21">
        <f>L15+M15</f>
        <v>0</v>
      </c>
    </row>
    <row r="16" spans="1:14" s="57" customFormat="1" ht="10.5">
      <c r="A16" s="58" t="s">
        <v>22</v>
      </c>
      <c r="B16" s="59" t="s">
        <v>23</v>
      </c>
      <c r="C16" s="24"/>
      <c r="D16" s="24"/>
      <c r="E16" s="21">
        <f aca="true" t="shared" si="3" ref="E16:F20">C16+D16</f>
        <v>0</v>
      </c>
      <c r="F16" s="21">
        <f t="shared" si="3"/>
        <v>0</v>
      </c>
      <c r="G16" s="24"/>
      <c r="H16" s="24"/>
      <c r="I16" s="21">
        <f aca="true" t="shared" si="4" ref="I16:I20">G16+H16</f>
        <v>0</v>
      </c>
      <c r="J16" s="21">
        <f aca="true" t="shared" si="5" ref="J16:J20">H16+I16</f>
        <v>0</v>
      </c>
      <c r="K16" s="24"/>
      <c r="L16" s="24"/>
      <c r="M16" s="21">
        <f aca="true" t="shared" si="6" ref="M16:M20">K16+L16</f>
        <v>0</v>
      </c>
      <c r="N16" s="21">
        <f aca="true" t="shared" si="7" ref="N16:N20">L16+M16</f>
        <v>0</v>
      </c>
    </row>
    <row r="17" spans="1:14" s="57" customFormat="1" ht="10.5">
      <c r="A17" s="58" t="s">
        <v>24</v>
      </c>
      <c r="B17" s="59" t="s">
        <v>25</v>
      </c>
      <c r="C17" s="24"/>
      <c r="D17" s="24"/>
      <c r="E17" s="21">
        <f t="shared" si="3"/>
        <v>0</v>
      </c>
      <c r="F17" s="21">
        <f t="shared" si="3"/>
        <v>0</v>
      </c>
      <c r="G17" s="24"/>
      <c r="H17" s="24"/>
      <c r="I17" s="21">
        <f t="shared" si="4"/>
        <v>0</v>
      </c>
      <c r="J17" s="21">
        <f t="shared" si="5"/>
        <v>0</v>
      </c>
      <c r="K17" s="24"/>
      <c r="L17" s="24"/>
      <c r="M17" s="21">
        <f t="shared" si="6"/>
        <v>0</v>
      </c>
      <c r="N17" s="21">
        <f t="shared" si="7"/>
        <v>0</v>
      </c>
    </row>
    <row r="18" spans="1:14" s="57" customFormat="1" ht="10.5">
      <c r="A18" s="58" t="s">
        <v>26</v>
      </c>
      <c r="B18" s="59" t="s">
        <v>27</v>
      </c>
      <c r="C18" s="24"/>
      <c r="D18" s="24"/>
      <c r="E18" s="21">
        <f t="shared" si="3"/>
        <v>0</v>
      </c>
      <c r="F18" s="21">
        <f t="shared" si="3"/>
        <v>0</v>
      </c>
      <c r="G18" s="24"/>
      <c r="H18" s="24"/>
      <c r="I18" s="21">
        <f t="shared" si="4"/>
        <v>0</v>
      </c>
      <c r="J18" s="21">
        <f t="shared" si="5"/>
        <v>0</v>
      </c>
      <c r="K18" s="24"/>
      <c r="L18" s="24"/>
      <c r="M18" s="21">
        <f t="shared" si="6"/>
        <v>0</v>
      </c>
      <c r="N18" s="21">
        <f t="shared" si="7"/>
        <v>0</v>
      </c>
    </row>
    <row r="19" spans="1:14" s="57" customFormat="1" ht="10.5">
      <c r="A19" s="58" t="s">
        <v>28</v>
      </c>
      <c r="B19" s="59" t="s">
        <v>29</v>
      </c>
      <c r="C19" s="24"/>
      <c r="D19" s="24"/>
      <c r="E19" s="21">
        <f t="shared" si="3"/>
        <v>0</v>
      </c>
      <c r="F19" s="21">
        <f t="shared" si="3"/>
        <v>0</v>
      </c>
      <c r="G19" s="24"/>
      <c r="H19" s="24"/>
      <c r="I19" s="21">
        <f t="shared" si="4"/>
        <v>0</v>
      </c>
      <c r="J19" s="21">
        <f t="shared" si="5"/>
        <v>0</v>
      </c>
      <c r="K19" s="24"/>
      <c r="L19" s="24"/>
      <c r="M19" s="21">
        <f t="shared" si="6"/>
        <v>0</v>
      </c>
      <c r="N19" s="21">
        <f t="shared" si="7"/>
        <v>0</v>
      </c>
    </row>
    <row r="20" spans="1:14" s="60" customFormat="1" ht="11.25" thickBot="1">
      <c r="A20" s="61" t="s">
        <v>30</v>
      </c>
      <c r="B20" s="62" t="s">
        <v>31</v>
      </c>
      <c r="C20" s="25"/>
      <c r="D20" s="25"/>
      <c r="E20" s="21">
        <f t="shared" si="3"/>
        <v>0</v>
      </c>
      <c r="F20" s="21">
        <f t="shared" si="3"/>
        <v>0</v>
      </c>
      <c r="G20" s="25"/>
      <c r="H20" s="25"/>
      <c r="I20" s="21">
        <f t="shared" si="4"/>
        <v>0</v>
      </c>
      <c r="J20" s="21">
        <f t="shared" si="5"/>
        <v>0</v>
      </c>
      <c r="K20" s="25"/>
      <c r="L20" s="25"/>
      <c r="M20" s="21">
        <f t="shared" si="6"/>
        <v>0</v>
      </c>
      <c r="N20" s="21">
        <f t="shared" si="7"/>
        <v>0</v>
      </c>
    </row>
    <row r="21" spans="1:14" s="60" customFormat="1" ht="21.75" thickBot="1">
      <c r="A21" s="16" t="s">
        <v>32</v>
      </c>
      <c r="B21" s="43" t="s">
        <v>33</v>
      </c>
      <c r="C21" s="34">
        <f>+C22+C23+C24+C25+C26</f>
        <v>0</v>
      </c>
      <c r="D21" s="34">
        <f>+D22+D23+D24+D25+D26</f>
        <v>0</v>
      </c>
      <c r="E21" s="34">
        <f>D21+C21</f>
        <v>0</v>
      </c>
      <c r="F21" s="34">
        <f>E21+D21</f>
        <v>0</v>
      </c>
      <c r="G21" s="34">
        <f>+G22+G23+G24+G25+G26</f>
        <v>0</v>
      </c>
      <c r="H21" s="34">
        <f>+H22+H23+H24+H25+H26</f>
        <v>0</v>
      </c>
      <c r="I21" s="34">
        <f>H21+G21</f>
        <v>0</v>
      </c>
      <c r="J21" s="34">
        <f>I21+H21</f>
        <v>0</v>
      </c>
      <c r="K21" s="34">
        <f>+K22+K23+K24+K25+K26</f>
        <v>0</v>
      </c>
      <c r="L21" s="34">
        <f>+L22+L23+L24+L25+L26</f>
        <v>0</v>
      </c>
      <c r="M21" s="34">
        <f>L21+K21</f>
        <v>0</v>
      </c>
      <c r="N21" s="34">
        <f>M21+L21</f>
        <v>0</v>
      </c>
    </row>
    <row r="22" spans="1:14" s="60" customFormat="1" ht="10.5">
      <c r="A22" s="55" t="s">
        <v>34</v>
      </c>
      <c r="B22" s="56" t="s">
        <v>35</v>
      </c>
      <c r="C22" s="21"/>
      <c r="D22" s="21"/>
      <c r="E22" s="21">
        <f>D22+C22</f>
        <v>0</v>
      </c>
      <c r="F22" s="21">
        <f>E22+D22</f>
        <v>0</v>
      </c>
      <c r="G22" s="21"/>
      <c r="H22" s="21"/>
      <c r="I22" s="21">
        <f>H22+G22</f>
        <v>0</v>
      </c>
      <c r="J22" s="21">
        <f>I22+H22</f>
        <v>0</v>
      </c>
      <c r="K22" s="21"/>
      <c r="L22" s="21"/>
      <c r="M22" s="21">
        <f>L22+K22</f>
        <v>0</v>
      </c>
      <c r="N22" s="21">
        <f>M22+L22</f>
        <v>0</v>
      </c>
    </row>
    <row r="23" spans="1:14" s="57" customFormat="1" ht="10.5">
      <c r="A23" s="58" t="s">
        <v>36</v>
      </c>
      <c r="B23" s="59" t="s">
        <v>37</v>
      </c>
      <c r="C23" s="24"/>
      <c r="D23" s="24"/>
      <c r="E23" s="21">
        <f aca="true" t="shared" si="8" ref="E23:F27">D23+C23</f>
        <v>0</v>
      </c>
      <c r="F23" s="21">
        <f t="shared" si="8"/>
        <v>0</v>
      </c>
      <c r="G23" s="24"/>
      <c r="H23" s="24"/>
      <c r="I23" s="21">
        <f aca="true" t="shared" si="9" ref="I23:I25">H23+G23</f>
        <v>0</v>
      </c>
      <c r="J23" s="21">
        <f aca="true" t="shared" si="10" ref="J23:J25">I23+H23</f>
        <v>0</v>
      </c>
      <c r="K23" s="24"/>
      <c r="L23" s="24"/>
      <c r="M23" s="21">
        <f aca="true" t="shared" si="11" ref="M23:M25">L23+K23</f>
        <v>0</v>
      </c>
      <c r="N23" s="21">
        <f aca="true" t="shared" si="12" ref="N23:N25">M23+L23</f>
        <v>0</v>
      </c>
    </row>
    <row r="24" spans="1:14" s="60" customFormat="1" ht="21">
      <c r="A24" s="58" t="s">
        <v>38</v>
      </c>
      <c r="B24" s="59" t="s">
        <v>39</v>
      </c>
      <c r="C24" s="24"/>
      <c r="D24" s="24"/>
      <c r="E24" s="21">
        <f t="shared" si="8"/>
        <v>0</v>
      </c>
      <c r="F24" s="21">
        <f t="shared" si="8"/>
        <v>0</v>
      </c>
      <c r="G24" s="24"/>
      <c r="H24" s="24"/>
      <c r="I24" s="21">
        <f t="shared" si="9"/>
        <v>0</v>
      </c>
      <c r="J24" s="21">
        <f t="shared" si="10"/>
        <v>0</v>
      </c>
      <c r="K24" s="24"/>
      <c r="L24" s="24"/>
      <c r="M24" s="21">
        <f t="shared" si="11"/>
        <v>0</v>
      </c>
      <c r="N24" s="21">
        <f t="shared" si="12"/>
        <v>0</v>
      </c>
    </row>
    <row r="25" spans="1:14" s="60" customFormat="1" ht="21">
      <c r="A25" s="58" t="s">
        <v>40</v>
      </c>
      <c r="B25" s="59" t="s">
        <v>41</v>
      </c>
      <c r="C25" s="24"/>
      <c r="D25" s="24"/>
      <c r="E25" s="21">
        <f t="shared" si="8"/>
        <v>0</v>
      </c>
      <c r="F25" s="21">
        <f t="shared" si="8"/>
        <v>0</v>
      </c>
      <c r="G25" s="24"/>
      <c r="H25" s="24"/>
      <c r="I25" s="21">
        <f t="shared" si="9"/>
        <v>0</v>
      </c>
      <c r="J25" s="21">
        <f t="shared" si="10"/>
        <v>0</v>
      </c>
      <c r="K25" s="24"/>
      <c r="L25" s="24"/>
      <c r="M25" s="21">
        <f t="shared" si="11"/>
        <v>0</v>
      </c>
      <c r="N25" s="21">
        <f t="shared" si="12"/>
        <v>0</v>
      </c>
    </row>
    <row r="26" spans="1:14" s="60" customFormat="1" ht="10.5">
      <c r="A26" s="58" t="s">
        <v>42</v>
      </c>
      <c r="B26" s="59" t="s">
        <v>43</v>
      </c>
      <c r="C26" s="24">
        <f>C27</f>
        <v>0</v>
      </c>
      <c r="D26" s="24"/>
      <c r="E26" s="21">
        <f>D26+C26</f>
        <v>0</v>
      </c>
      <c r="F26" s="21">
        <f>E26+D26</f>
        <v>0</v>
      </c>
      <c r="G26" s="24">
        <f>G27</f>
        <v>0</v>
      </c>
      <c r="H26" s="24"/>
      <c r="I26" s="21">
        <f>H26+G26</f>
        <v>0</v>
      </c>
      <c r="J26" s="21">
        <f>I26+H26</f>
        <v>0</v>
      </c>
      <c r="K26" s="24">
        <f>K27</f>
        <v>0</v>
      </c>
      <c r="L26" s="24"/>
      <c r="M26" s="21">
        <f>L26+K26</f>
        <v>0</v>
      </c>
      <c r="N26" s="21">
        <f>M26+L26</f>
        <v>0</v>
      </c>
    </row>
    <row r="27" spans="1:14" s="60" customFormat="1" ht="11.25" thickBot="1">
      <c r="A27" s="61" t="s">
        <v>44</v>
      </c>
      <c r="B27" s="62" t="s">
        <v>45</v>
      </c>
      <c r="C27" s="25">
        <v>0</v>
      </c>
      <c r="D27" s="25"/>
      <c r="E27" s="21">
        <f t="shared" si="8"/>
        <v>0</v>
      </c>
      <c r="F27" s="21">
        <f t="shared" si="8"/>
        <v>0</v>
      </c>
      <c r="G27" s="25">
        <v>0</v>
      </c>
      <c r="H27" s="25"/>
      <c r="I27" s="21">
        <f aca="true" t="shared" si="13" ref="I27">H27+G27</f>
        <v>0</v>
      </c>
      <c r="J27" s="21">
        <f aca="true" t="shared" si="14" ref="J27">I27+H27</f>
        <v>0</v>
      </c>
      <c r="K27" s="25">
        <v>0</v>
      </c>
      <c r="L27" s="25"/>
      <c r="M27" s="21">
        <f aca="true" t="shared" si="15" ref="M27">L27+K27</f>
        <v>0</v>
      </c>
      <c r="N27" s="21">
        <f aca="true" t="shared" si="16" ref="N27">M27+L27</f>
        <v>0</v>
      </c>
    </row>
    <row r="28" spans="1:14" s="60" customFormat="1" ht="11.25" thickBot="1">
      <c r="A28" s="16" t="s">
        <v>46</v>
      </c>
      <c r="B28" s="43" t="s">
        <v>47</v>
      </c>
      <c r="C28" s="42">
        <f>+C29+C32+C33+C34</f>
        <v>0</v>
      </c>
      <c r="D28" s="42">
        <f>+D29+D32+D33+D34</f>
        <v>0</v>
      </c>
      <c r="E28" s="42">
        <f>D28+C28</f>
        <v>0</v>
      </c>
      <c r="F28" s="42">
        <f>E28+D28</f>
        <v>0</v>
      </c>
      <c r="G28" s="42">
        <f>+G29+G32+G33+G34</f>
        <v>0</v>
      </c>
      <c r="H28" s="42">
        <f>+H29+H32+H33+H34</f>
        <v>0</v>
      </c>
      <c r="I28" s="42">
        <f>H28+G28</f>
        <v>0</v>
      </c>
      <c r="J28" s="42">
        <f>I28+H28</f>
        <v>0</v>
      </c>
      <c r="K28" s="42">
        <f>+K29+K32+K33+K34</f>
        <v>0</v>
      </c>
      <c r="L28" s="42">
        <f>+L29+L32+L33+L34</f>
        <v>0</v>
      </c>
      <c r="M28" s="42">
        <f>L28+K28</f>
        <v>0</v>
      </c>
      <c r="N28" s="42">
        <f>M28+L28</f>
        <v>0</v>
      </c>
    </row>
    <row r="29" spans="1:14" s="60" customFormat="1" ht="11.25" thickBot="1">
      <c r="A29" s="55" t="s">
        <v>48</v>
      </c>
      <c r="B29" s="56" t="s">
        <v>49</v>
      </c>
      <c r="C29" s="64">
        <f>+C30+C31</f>
        <v>0</v>
      </c>
      <c r="D29" s="64">
        <f>+D30+D31</f>
        <v>0</v>
      </c>
      <c r="E29" s="209">
        <f>D29+C29</f>
        <v>0</v>
      </c>
      <c r="F29" s="209">
        <f>E29+D29</f>
        <v>0</v>
      </c>
      <c r="G29" s="64">
        <f>+G30+G31</f>
        <v>0</v>
      </c>
      <c r="H29" s="64">
        <f>+H30+H31</f>
        <v>0</v>
      </c>
      <c r="I29" s="209">
        <f>H29+G29</f>
        <v>0</v>
      </c>
      <c r="J29" s="209">
        <f>I29+H29</f>
        <v>0</v>
      </c>
      <c r="K29" s="64">
        <f>+K30+K31</f>
        <v>0</v>
      </c>
      <c r="L29" s="64">
        <f>+L30+L31</f>
        <v>0</v>
      </c>
      <c r="M29" s="209">
        <f>L29+K29</f>
        <v>0</v>
      </c>
      <c r="N29" s="209">
        <f>M29+L29</f>
        <v>0</v>
      </c>
    </row>
    <row r="30" spans="1:14" s="60" customFormat="1" ht="11.25" thickBot="1">
      <c r="A30" s="58" t="s">
        <v>50</v>
      </c>
      <c r="B30" s="59" t="s">
        <v>51</v>
      </c>
      <c r="C30" s="24"/>
      <c r="D30" s="210"/>
      <c r="E30" s="211">
        <f aca="true" t="shared" si="17" ref="E30:F34">D30+C30</f>
        <v>0</v>
      </c>
      <c r="F30" s="212">
        <f t="shared" si="17"/>
        <v>0</v>
      </c>
      <c r="G30" s="24"/>
      <c r="H30" s="210"/>
      <c r="I30" s="211">
        <f aca="true" t="shared" si="18" ref="I30:I34">H30+G30</f>
        <v>0</v>
      </c>
      <c r="J30" s="212">
        <f aca="true" t="shared" si="19" ref="J30:J34">I30+H30</f>
        <v>0</v>
      </c>
      <c r="K30" s="24"/>
      <c r="L30" s="210"/>
      <c r="M30" s="211">
        <f aca="true" t="shared" si="20" ref="M30:M34">L30+K30</f>
        <v>0</v>
      </c>
      <c r="N30" s="212">
        <f aca="true" t="shared" si="21" ref="N30:N34">M30+L30</f>
        <v>0</v>
      </c>
    </row>
    <row r="31" spans="1:14" s="60" customFormat="1" ht="11.25" thickBot="1">
      <c r="A31" s="58" t="s">
        <v>52</v>
      </c>
      <c r="B31" s="59" t="s">
        <v>53</v>
      </c>
      <c r="C31" s="24"/>
      <c r="D31" s="210"/>
      <c r="E31" s="213">
        <f t="shared" si="17"/>
        <v>0</v>
      </c>
      <c r="F31" s="214">
        <f t="shared" si="17"/>
        <v>0</v>
      </c>
      <c r="G31" s="24"/>
      <c r="H31" s="210"/>
      <c r="I31" s="213">
        <f t="shared" si="18"/>
        <v>0</v>
      </c>
      <c r="J31" s="214">
        <f t="shared" si="19"/>
        <v>0</v>
      </c>
      <c r="K31" s="24"/>
      <c r="L31" s="210"/>
      <c r="M31" s="213">
        <f t="shared" si="20"/>
        <v>0</v>
      </c>
      <c r="N31" s="214">
        <f t="shared" si="21"/>
        <v>0</v>
      </c>
    </row>
    <row r="32" spans="1:14" s="60" customFormat="1" ht="10.5">
      <c r="A32" s="58" t="s">
        <v>54</v>
      </c>
      <c r="B32" s="59" t="s">
        <v>55</v>
      </c>
      <c r="C32" s="24"/>
      <c r="D32" s="24"/>
      <c r="E32" s="64">
        <f t="shared" si="17"/>
        <v>0</v>
      </c>
      <c r="F32" s="64">
        <f t="shared" si="17"/>
        <v>0</v>
      </c>
      <c r="G32" s="24"/>
      <c r="H32" s="24"/>
      <c r="I32" s="64">
        <f t="shared" si="18"/>
        <v>0</v>
      </c>
      <c r="J32" s="64">
        <f t="shared" si="19"/>
        <v>0</v>
      </c>
      <c r="K32" s="24"/>
      <c r="L32" s="24"/>
      <c r="M32" s="64">
        <f t="shared" si="20"/>
        <v>0</v>
      </c>
      <c r="N32" s="64">
        <f t="shared" si="21"/>
        <v>0</v>
      </c>
    </row>
    <row r="33" spans="1:14" s="60" customFormat="1" ht="10.5">
      <c r="A33" s="58" t="s">
        <v>56</v>
      </c>
      <c r="B33" s="59" t="s">
        <v>57</v>
      </c>
      <c r="C33" s="24"/>
      <c r="D33" s="24"/>
      <c r="E33" s="64">
        <f t="shared" si="17"/>
        <v>0</v>
      </c>
      <c r="F33" s="64">
        <f t="shared" si="17"/>
        <v>0</v>
      </c>
      <c r="G33" s="24"/>
      <c r="H33" s="24"/>
      <c r="I33" s="64">
        <f t="shared" si="18"/>
        <v>0</v>
      </c>
      <c r="J33" s="64">
        <f t="shared" si="19"/>
        <v>0</v>
      </c>
      <c r="K33" s="24"/>
      <c r="L33" s="24"/>
      <c r="M33" s="64">
        <f t="shared" si="20"/>
        <v>0</v>
      </c>
      <c r="N33" s="64">
        <f t="shared" si="21"/>
        <v>0</v>
      </c>
    </row>
    <row r="34" spans="1:14" s="60" customFormat="1" ht="11.25" thickBot="1">
      <c r="A34" s="61" t="s">
        <v>58</v>
      </c>
      <c r="B34" s="62" t="s">
        <v>59</v>
      </c>
      <c r="C34" s="25"/>
      <c r="D34" s="25"/>
      <c r="E34" s="64">
        <f t="shared" si="17"/>
        <v>0</v>
      </c>
      <c r="F34" s="64">
        <f t="shared" si="17"/>
        <v>0</v>
      </c>
      <c r="G34" s="25"/>
      <c r="H34" s="25"/>
      <c r="I34" s="64">
        <f t="shared" si="18"/>
        <v>0</v>
      </c>
      <c r="J34" s="64">
        <f t="shared" si="19"/>
        <v>0</v>
      </c>
      <c r="K34" s="25"/>
      <c r="L34" s="25"/>
      <c r="M34" s="64">
        <f t="shared" si="20"/>
        <v>0</v>
      </c>
      <c r="N34" s="64">
        <f t="shared" si="21"/>
        <v>0</v>
      </c>
    </row>
    <row r="35" spans="1:14" s="60" customFormat="1" ht="11.25" thickBot="1">
      <c r="A35" s="16" t="s">
        <v>60</v>
      </c>
      <c r="B35" s="43" t="s">
        <v>61</v>
      </c>
      <c r="C35" s="34">
        <f>D35+E35+F35</f>
        <v>7793</v>
      </c>
      <c r="D35" s="34">
        <f>D36+D37+D38+D39+D40+D41+D42+D43+D44+D45</f>
        <v>2194</v>
      </c>
      <c r="E35" s="34">
        <f aca="true" t="shared" si="22" ref="E35:F35">E36+E37+E38+E39+E40+E41+E42+E43+E44+E45</f>
        <v>5599</v>
      </c>
      <c r="F35" s="34">
        <f t="shared" si="22"/>
        <v>0</v>
      </c>
      <c r="G35" s="34">
        <f>H35+I35+J35</f>
        <v>8797</v>
      </c>
      <c r="H35" s="34">
        <f>H36+H37+H38+H39+H40+H41+H42+H43+H44+H45</f>
        <v>2210</v>
      </c>
      <c r="I35" s="34">
        <f aca="true" t="shared" si="23" ref="I35:J35">I36+I37+I38+I39+I40+I41+I42+I43+I44+I45</f>
        <v>6587</v>
      </c>
      <c r="J35" s="34">
        <f t="shared" si="23"/>
        <v>0</v>
      </c>
      <c r="K35" s="34">
        <f>L35+M35+N35</f>
        <v>5494</v>
      </c>
      <c r="L35" s="34">
        <f>L36+L37+L38+L39+L40+L41+L42+L43+L44+L45</f>
        <v>818</v>
      </c>
      <c r="M35" s="34">
        <f aca="true" t="shared" si="24" ref="M35:N35">M36+M37+M38+M39+M40+M41+M42+M43+M44+M45</f>
        <v>4676</v>
      </c>
      <c r="N35" s="34">
        <f t="shared" si="24"/>
        <v>0</v>
      </c>
    </row>
    <row r="36" spans="1:14" s="60" customFormat="1" ht="10.5">
      <c r="A36" s="55" t="s">
        <v>62</v>
      </c>
      <c r="B36" s="56" t="s">
        <v>63</v>
      </c>
      <c r="C36" s="21">
        <f>D36+E36+F36</f>
        <v>0</v>
      </c>
      <c r="D36" s="21"/>
      <c r="E36" s="21">
        <v>0</v>
      </c>
      <c r="F36" s="21">
        <v>0</v>
      </c>
      <c r="G36" s="21">
        <f>H36+I36+J36</f>
        <v>0</v>
      </c>
      <c r="H36" s="21"/>
      <c r="I36" s="21">
        <v>0</v>
      </c>
      <c r="J36" s="21">
        <v>0</v>
      </c>
      <c r="K36" s="21">
        <f>L36+M36+N36</f>
        <v>0</v>
      </c>
      <c r="L36" s="21"/>
      <c r="M36" s="21">
        <v>0</v>
      </c>
      <c r="N36" s="21">
        <v>0</v>
      </c>
    </row>
    <row r="37" spans="1:14" s="60" customFormat="1" ht="10.5">
      <c r="A37" s="58" t="s">
        <v>64</v>
      </c>
      <c r="B37" s="59" t="s">
        <v>65</v>
      </c>
      <c r="C37" s="21">
        <f aca="true" t="shared" si="25" ref="C37:C45">D37+E37+F37</f>
        <v>4409</v>
      </c>
      <c r="D37" s="24"/>
      <c r="E37" s="21">
        <v>4409</v>
      </c>
      <c r="F37" s="21">
        <v>0</v>
      </c>
      <c r="G37" s="21">
        <f aca="true" t="shared" si="26" ref="G37:G45">H37+I37+J37</f>
        <v>5187</v>
      </c>
      <c r="H37" s="24"/>
      <c r="I37" s="21">
        <v>5187</v>
      </c>
      <c r="J37" s="21">
        <v>0</v>
      </c>
      <c r="K37" s="21">
        <f aca="true" t="shared" si="27" ref="K37:K45">L37+M37+N37</f>
        <v>3681</v>
      </c>
      <c r="L37" s="24"/>
      <c r="M37" s="21">
        <v>3681</v>
      </c>
      <c r="N37" s="21">
        <v>0</v>
      </c>
    </row>
    <row r="38" spans="1:14" s="60" customFormat="1" ht="10.5">
      <c r="A38" s="58" t="s">
        <v>66</v>
      </c>
      <c r="B38" s="59" t="s">
        <v>67</v>
      </c>
      <c r="C38" s="21">
        <f t="shared" si="25"/>
        <v>0</v>
      </c>
      <c r="D38" s="24"/>
      <c r="E38" s="21">
        <v>0</v>
      </c>
      <c r="F38" s="21">
        <v>0</v>
      </c>
      <c r="G38" s="21">
        <f t="shared" si="26"/>
        <v>0</v>
      </c>
      <c r="H38" s="24"/>
      <c r="I38" s="21">
        <v>0</v>
      </c>
      <c r="J38" s="21">
        <v>0</v>
      </c>
      <c r="K38" s="21">
        <f t="shared" si="27"/>
        <v>0</v>
      </c>
      <c r="L38" s="24"/>
      <c r="M38" s="21">
        <v>0</v>
      </c>
      <c r="N38" s="21">
        <v>0</v>
      </c>
    </row>
    <row r="39" spans="1:14" s="60" customFormat="1" ht="10.5">
      <c r="A39" s="58" t="s">
        <v>68</v>
      </c>
      <c r="B39" s="59" t="s">
        <v>69</v>
      </c>
      <c r="C39" s="21">
        <f t="shared" si="25"/>
        <v>0</v>
      </c>
      <c r="D39" s="24"/>
      <c r="E39" s="21">
        <v>0</v>
      </c>
      <c r="F39" s="21">
        <v>0</v>
      </c>
      <c r="G39" s="21">
        <f t="shared" si="26"/>
        <v>0</v>
      </c>
      <c r="H39" s="24"/>
      <c r="I39" s="21">
        <v>0</v>
      </c>
      <c r="J39" s="21">
        <v>0</v>
      </c>
      <c r="K39" s="21">
        <f t="shared" si="27"/>
        <v>0</v>
      </c>
      <c r="L39" s="24"/>
      <c r="M39" s="21">
        <v>0</v>
      </c>
      <c r="N39" s="21">
        <v>0</v>
      </c>
    </row>
    <row r="40" spans="1:14" s="60" customFormat="1" ht="10.5">
      <c r="A40" s="58" t="s">
        <v>70</v>
      </c>
      <c r="B40" s="59" t="s">
        <v>71</v>
      </c>
      <c r="C40" s="21">
        <f t="shared" si="25"/>
        <v>1728</v>
      </c>
      <c r="D40" s="24">
        <v>1728</v>
      </c>
      <c r="E40" s="21">
        <v>0</v>
      </c>
      <c r="F40" s="21">
        <v>0</v>
      </c>
      <c r="G40" s="21">
        <f t="shared" si="26"/>
        <v>1728</v>
      </c>
      <c r="H40" s="24">
        <v>1728</v>
      </c>
      <c r="I40" s="21">
        <v>0</v>
      </c>
      <c r="J40" s="21">
        <v>0</v>
      </c>
      <c r="K40" s="21">
        <f t="shared" si="27"/>
        <v>643</v>
      </c>
      <c r="L40" s="24">
        <v>643</v>
      </c>
      <c r="M40" s="21">
        <v>0</v>
      </c>
      <c r="N40" s="21">
        <v>0</v>
      </c>
    </row>
    <row r="41" spans="1:14" s="60" customFormat="1" ht="10.5">
      <c r="A41" s="58" t="s">
        <v>72</v>
      </c>
      <c r="B41" s="59" t="s">
        <v>73</v>
      </c>
      <c r="C41" s="21">
        <f t="shared" si="25"/>
        <v>1656</v>
      </c>
      <c r="D41" s="24">
        <v>466</v>
      </c>
      <c r="E41" s="21">
        <v>1190</v>
      </c>
      <c r="F41" s="21">
        <v>0</v>
      </c>
      <c r="G41" s="21">
        <f t="shared" si="26"/>
        <v>1867</v>
      </c>
      <c r="H41" s="24">
        <v>467</v>
      </c>
      <c r="I41" s="21">
        <v>1400</v>
      </c>
      <c r="J41" s="21">
        <v>0</v>
      </c>
      <c r="K41" s="21">
        <f t="shared" si="27"/>
        <v>1168</v>
      </c>
      <c r="L41" s="24">
        <v>173</v>
      </c>
      <c r="M41" s="21">
        <v>995</v>
      </c>
      <c r="N41" s="21">
        <v>0</v>
      </c>
    </row>
    <row r="42" spans="1:14" s="60" customFormat="1" ht="10.5">
      <c r="A42" s="58" t="s">
        <v>74</v>
      </c>
      <c r="B42" s="59" t="s">
        <v>75</v>
      </c>
      <c r="C42" s="21">
        <f t="shared" si="25"/>
        <v>0</v>
      </c>
      <c r="D42" s="24"/>
      <c r="E42" s="21">
        <v>0</v>
      </c>
      <c r="F42" s="21">
        <v>0</v>
      </c>
      <c r="G42" s="21">
        <f t="shared" si="26"/>
        <v>0</v>
      </c>
      <c r="H42" s="24"/>
      <c r="I42" s="21">
        <v>0</v>
      </c>
      <c r="J42" s="21">
        <v>0</v>
      </c>
      <c r="K42" s="21">
        <f t="shared" si="27"/>
        <v>0</v>
      </c>
      <c r="L42" s="24"/>
      <c r="M42" s="21">
        <v>0</v>
      </c>
      <c r="N42" s="21">
        <v>0</v>
      </c>
    </row>
    <row r="43" spans="1:14" s="60" customFormat="1" ht="10.5">
      <c r="A43" s="58" t="s">
        <v>76</v>
      </c>
      <c r="B43" s="59" t="s">
        <v>77</v>
      </c>
      <c r="C43" s="21">
        <f t="shared" si="25"/>
        <v>0</v>
      </c>
      <c r="D43" s="24"/>
      <c r="E43" s="21">
        <v>0</v>
      </c>
      <c r="F43" s="21">
        <v>0</v>
      </c>
      <c r="G43" s="21">
        <f t="shared" si="26"/>
        <v>15</v>
      </c>
      <c r="H43" s="24">
        <v>15</v>
      </c>
      <c r="I43" s="21">
        <v>0</v>
      </c>
      <c r="J43" s="21">
        <v>0</v>
      </c>
      <c r="K43" s="21">
        <f t="shared" si="27"/>
        <v>2</v>
      </c>
      <c r="L43" s="24">
        <v>2</v>
      </c>
      <c r="M43" s="21">
        <v>0</v>
      </c>
      <c r="N43" s="21">
        <v>0</v>
      </c>
    </row>
    <row r="44" spans="1:14" s="60" customFormat="1" ht="10.5">
      <c r="A44" s="58" t="s">
        <v>78</v>
      </c>
      <c r="B44" s="59" t="s">
        <v>79</v>
      </c>
      <c r="C44" s="21">
        <f t="shared" si="25"/>
        <v>0</v>
      </c>
      <c r="D44" s="44"/>
      <c r="E44" s="21">
        <v>0</v>
      </c>
      <c r="F44" s="21">
        <v>0</v>
      </c>
      <c r="G44" s="21">
        <f t="shared" si="26"/>
        <v>0</v>
      </c>
      <c r="H44" s="44"/>
      <c r="I44" s="21">
        <v>0</v>
      </c>
      <c r="J44" s="21">
        <v>0</v>
      </c>
      <c r="K44" s="21">
        <f t="shared" si="27"/>
        <v>0</v>
      </c>
      <c r="L44" s="44"/>
      <c r="M44" s="21">
        <v>0</v>
      </c>
      <c r="N44" s="21">
        <v>0</v>
      </c>
    </row>
    <row r="45" spans="1:14" s="60" customFormat="1" ht="11.25" thickBot="1">
      <c r="A45" s="61" t="s">
        <v>80</v>
      </c>
      <c r="B45" s="62" t="s">
        <v>81</v>
      </c>
      <c r="C45" s="21">
        <f t="shared" si="25"/>
        <v>0</v>
      </c>
      <c r="D45" s="46"/>
      <c r="E45" s="90">
        <v>0</v>
      </c>
      <c r="F45" s="90">
        <v>0</v>
      </c>
      <c r="G45" s="21">
        <f t="shared" si="26"/>
        <v>0</v>
      </c>
      <c r="H45" s="46"/>
      <c r="I45" s="90">
        <v>0</v>
      </c>
      <c r="J45" s="90">
        <v>0</v>
      </c>
      <c r="K45" s="21">
        <f t="shared" si="27"/>
        <v>0</v>
      </c>
      <c r="L45" s="46"/>
      <c r="M45" s="90">
        <v>0</v>
      </c>
      <c r="N45" s="90">
        <v>0</v>
      </c>
    </row>
    <row r="46" spans="1:14" s="60" customFormat="1" ht="11.25" thickBot="1">
      <c r="A46" s="16" t="s">
        <v>82</v>
      </c>
      <c r="B46" s="43" t="s">
        <v>83</v>
      </c>
      <c r="C46" s="34">
        <f>SUM(C47:C51)</f>
        <v>0</v>
      </c>
      <c r="D46" s="34">
        <f>SUM(D47:D51)</f>
        <v>0</v>
      </c>
      <c r="E46" s="91">
        <f aca="true" t="shared" si="28" ref="E46:F46">D46+C46</f>
        <v>0</v>
      </c>
      <c r="F46" s="92">
        <f t="shared" si="28"/>
        <v>0</v>
      </c>
      <c r="G46" s="34">
        <f>SUM(G47:G51)</f>
        <v>0</v>
      </c>
      <c r="H46" s="34">
        <f>SUM(H47:H51)</f>
        <v>0</v>
      </c>
      <c r="I46" s="91">
        <f aca="true" t="shared" si="29" ref="I46">H46+G46</f>
        <v>0</v>
      </c>
      <c r="J46" s="92">
        <f aca="true" t="shared" si="30" ref="J46">I46+H46</f>
        <v>0</v>
      </c>
      <c r="K46" s="34">
        <f>SUM(K47:K51)</f>
        <v>0</v>
      </c>
      <c r="L46" s="34">
        <f>SUM(L47:L51)</f>
        <v>0</v>
      </c>
      <c r="M46" s="91">
        <f aca="true" t="shared" si="31" ref="M46">L46+K46</f>
        <v>0</v>
      </c>
      <c r="N46" s="92">
        <f aca="true" t="shared" si="32" ref="N46">M46+L46</f>
        <v>0</v>
      </c>
    </row>
    <row r="47" spans="1:14" s="60" customFormat="1" ht="10.5">
      <c r="A47" s="55" t="s">
        <v>84</v>
      </c>
      <c r="B47" s="56" t="s">
        <v>85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s="60" customFormat="1" ht="10.5">
      <c r="A48" s="58" t="s">
        <v>86</v>
      </c>
      <c r="B48" s="59" t="s">
        <v>87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s="60" customFormat="1" ht="10.5">
      <c r="A49" s="58" t="s">
        <v>88</v>
      </c>
      <c r="B49" s="59" t="s">
        <v>89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s="60" customFormat="1" ht="10.5">
      <c r="A50" s="58" t="s">
        <v>90</v>
      </c>
      <c r="B50" s="59" t="s">
        <v>91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s="60" customFormat="1" ht="11.25" thickBot="1">
      <c r="A51" s="61" t="s">
        <v>92</v>
      </c>
      <c r="B51" s="62" t="s">
        <v>93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s="60" customFormat="1" ht="11.25" thickBot="1">
      <c r="A52" s="16" t="s">
        <v>94</v>
      </c>
      <c r="B52" s="43" t="s">
        <v>95</v>
      </c>
      <c r="C52" s="34">
        <f>SUM(C53:C55)</f>
        <v>0</v>
      </c>
      <c r="D52" s="34">
        <f>SUM(D53:D55)</f>
        <v>0</v>
      </c>
      <c r="E52" s="34">
        <f>D52+C52</f>
        <v>0</v>
      </c>
      <c r="F52" s="34">
        <f>E52+D52</f>
        <v>0</v>
      </c>
      <c r="G52" s="34">
        <f>SUM(G53:G55)</f>
        <v>0</v>
      </c>
      <c r="H52" s="34">
        <f>SUM(H53:H55)</f>
        <v>0</v>
      </c>
      <c r="I52" s="34">
        <f>H52+G52</f>
        <v>0</v>
      </c>
      <c r="J52" s="34">
        <f>I52+H52</f>
        <v>0</v>
      </c>
      <c r="K52" s="34">
        <f>SUM(K53:K55)</f>
        <v>0</v>
      </c>
      <c r="L52" s="34">
        <f>SUM(L53:L55)</f>
        <v>0</v>
      </c>
      <c r="M52" s="34">
        <f>L52+K52</f>
        <v>0</v>
      </c>
      <c r="N52" s="34">
        <f>M52+L52</f>
        <v>0</v>
      </c>
    </row>
    <row r="53" spans="1:14" s="60" customFormat="1" ht="21">
      <c r="A53" s="55" t="s">
        <v>96</v>
      </c>
      <c r="B53" s="56" t="s">
        <v>97</v>
      </c>
      <c r="C53" s="21"/>
      <c r="D53" s="21"/>
      <c r="E53" s="21">
        <f>C53+D53</f>
        <v>0</v>
      </c>
      <c r="F53" s="21">
        <f>D53+E53</f>
        <v>0</v>
      </c>
      <c r="G53" s="21"/>
      <c r="H53" s="21"/>
      <c r="I53" s="21">
        <f>G53+H53</f>
        <v>0</v>
      </c>
      <c r="J53" s="21">
        <f>H53+I53</f>
        <v>0</v>
      </c>
      <c r="K53" s="21"/>
      <c r="L53" s="21"/>
      <c r="M53" s="21">
        <f>K53+L53</f>
        <v>0</v>
      </c>
      <c r="N53" s="21">
        <f>L53+M53</f>
        <v>0</v>
      </c>
    </row>
    <row r="54" spans="1:14" s="60" customFormat="1" ht="21">
      <c r="A54" s="58" t="s">
        <v>98</v>
      </c>
      <c r="B54" s="59" t="s">
        <v>99</v>
      </c>
      <c r="C54" s="24"/>
      <c r="D54" s="24"/>
      <c r="E54" s="21">
        <f aca="true" t="shared" si="33" ref="E54:F56">C54+D54</f>
        <v>0</v>
      </c>
      <c r="F54" s="21">
        <f t="shared" si="33"/>
        <v>0</v>
      </c>
      <c r="G54" s="24"/>
      <c r="H54" s="24"/>
      <c r="I54" s="21">
        <f aca="true" t="shared" si="34" ref="I54:I56">G54+H54</f>
        <v>0</v>
      </c>
      <c r="J54" s="21">
        <f aca="true" t="shared" si="35" ref="J54:J56">H54+I54</f>
        <v>0</v>
      </c>
      <c r="K54" s="24"/>
      <c r="L54" s="24"/>
      <c r="M54" s="21">
        <f aca="true" t="shared" si="36" ref="M54:M56">K54+L54</f>
        <v>0</v>
      </c>
      <c r="N54" s="21">
        <f aca="true" t="shared" si="37" ref="N54:N56">L54+M54</f>
        <v>0</v>
      </c>
    </row>
    <row r="55" spans="1:14" s="60" customFormat="1" ht="10.5">
      <c r="A55" s="58" t="s">
        <v>100</v>
      </c>
      <c r="B55" s="59" t="s">
        <v>101</v>
      </c>
      <c r="C55" s="24">
        <v>0</v>
      </c>
      <c r="D55" s="24"/>
      <c r="E55" s="21">
        <f t="shared" si="33"/>
        <v>0</v>
      </c>
      <c r="F55" s="21">
        <f t="shared" si="33"/>
        <v>0</v>
      </c>
      <c r="G55" s="24">
        <v>0</v>
      </c>
      <c r="H55" s="24"/>
      <c r="I55" s="21">
        <f t="shared" si="34"/>
        <v>0</v>
      </c>
      <c r="J55" s="21">
        <f t="shared" si="35"/>
        <v>0</v>
      </c>
      <c r="K55" s="24">
        <v>0</v>
      </c>
      <c r="L55" s="24"/>
      <c r="M55" s="21">
        <f t="shared" si="36"/>
        <v>0</v>
      </c>
      <c r="N55" s="21">
        <f t="shared" si="37"/>
        <v>0</v>
      </c>
    </row>
    <row r="56" spans="1:14" s="60" customFormat="1" ht="11.25" thickBot="1">
      <c r="A56" s="61" t="s">
        <v>102</v>
      </c>
      <c r="B56" s="62" t="s">
        <v>103</v>
      </c>
      <c r="C56" s="25"/>
      <c r="D56" s="25"/>
      <c r="E56" s="21">
        <f t="shared" si="33"/>
        <v>0</v>
      </c>
      <c r="F56" s="21">
        <f t="shared" si="33"/>
        <v>0</v>
      </c>
      <c r="G56" s="25"/>
      <c r="H56" s="25"/>
      <c r="I56" s="21">
        <f t="shared" si="34"/>
        <v>0</v>
      </c>
      <c r="J56" s="21">
        <f t="shared" si="35"/>
        <v>0</v>
      </c>
      <c r="K56" s="25"/>
      <c r="L56" s="25"/>
      <c r="M56" s="21">
        <f t="shared" si="36"/>
        <v>0</v>
      </c>
      <c r="N56" s="21">
        <f t="shared" si="37"/>
        <v>0</v>
      </c>
    </row>
    <row r="57" spans="1:14" s="60" customFormat="1" ht="11.25" thickBot="1">
      <c r="A57" s="16" t="s">
        <v>104</v>
      </c>
      <c r="B57" s="63" t="s">
        <v>105</v>
      </c>
      <c r="C57" s="34">
        <f aca="true" t="shared" si="38" ref="C57:J57">SUM(C58:C60)</f>
        <v>0</v>
      </c>
      <c r="D57" s="34">
        <f t="shared" si="38"/>
        <v>0</v>
      </c>
      <c r="E57" s="34">
        <f t="shared" si="38"/>
        <v>0</v>
      </c>
      <c r="F57" s="34">
        <f t="shared" si="38"/>
        <v>0</v>
      </c>
      <c r="G57" s="34">
        <f t="shared" si="38"/>
        <v>0</v>
      </c>
      <c r="H57" s="34">
        <f t="shared" si="38"/>
        <v>0</v>
      </c>
      <c r="I57" s="34">
        <f t="shared" si="38"/>
        <v>0</v>
      </c>
      <c r="J57" s="34">
        <f t="shared" si="38"/>
        <v>0</v>
      </c>
      <c r="K57" s="34">
        <f aca="true" t="shared" si="39" ref="K57:N57">SUM(K58:K60)</f>
        <v>0</v>
      </c>
      <c r="L57" s="34">
        <f t="shared" si="39"/>
        <v>0</v>
      </c>
      <c r="M57" s="34">
        <f t="shared" si="39"/>
        <v>0</v>
      </c>
      <c r="N57" s="34">
        <f t="shared" si="39"/>
        <v>0</v>
      </c>
    </row>
    <row r="58" spans="1:14" s="60" customFormat="1" ht="21">
      <c r="A58" s="55" t="s">
        <v>106</v>
      </c>
      <c r="B58" s="56" t="s">
        <v>107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s="60" customFormat="1" ht="21">
      <c r="A59" s="58" t="s">
        <v>108</v>
      </c>
      <c r="B59" s="59" t="s">
        <v>109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s="60" customFormat="1" ht="10.5">
      <c r="A60" s="58" t="s">
        <v>110</v>
      </c>
      <c r="B60" s="59" t="s">
        <v>111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s="60" customFormat="1" ht="10.5">
      <c r="A61" s="58" t="s">
        <v>112</v>
      </c>
      <c r="B61" s="59" t="s">
        <v>113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s="60" customFormat="1" ht="11.25" thickBot="1">
      <c r="A62" s="54" t="s">
        <v>114</v>
      </c>
      <c r="B62" s="65" t="s">
        <v>115</v>
      </c>
      <c r="C62" s="66">
        <f>D62+E62</f>
        <v>7793</v>
      </c>
      <c r="D62" s="66">
        <f>+D7+D14+D21+D28+D35+D46+D52+D57</f>
        <v>2194</v>
      </c>
      <c r="E62" s="66">
        <f>+E7+E14+E21+E28+E35+E46+E52+E57</f>
        <v>5599</v>
      </c>
      <c r="F62" s="66">
        <v>0</v>
      </c>
      <c r="G62" s="66">
        <f>H62+I62</f>
        <v>8797</v>
      </c>
      <c r="H62" s="66">
        <f>+H7+H14+H21+H28+H35+H46+H52+H57</f>
        <v>2210</v>
      </c>
      <c r="I62" s="66">
        <f>+I7+I14+I21+I28+I35+I46+I52+I57</f>
        <v>6587</v>
      </c>
      <c r="J62" s="66">
        <v>0</v>
      </c>
      <c r="K62" s="66">
        <f>L62+M62</f>
        <v>5494</v>
      </c>
      <c r="L62" s="66">
        <f>+L7+L14+L21+L28+L35+L46+L52+L57</f>
        <v>818</v>
      </c>
      <c r="M62" s="66">
        <f>+M7+M14+M21+M28+M35+M46+M52+M57</f>
        <v>4676</v>
      </c>
      <c r="N62" s="66">
        <v>0</v>
      </c>
    </row>
    <row r="63" spans="1:14" s="60" customFormat="1" ht="11.25" thickBot="1">
      <c r="A63" s="67" t="s">
        <v>252</v>
      </c>
      <c r="B63" s="63" t="s">
        <v>117</v>
      </c>
      <c r="C63" s="34">
        <f>SUM(C64:C66)</f>
        <v>0</v>
      </c>
      <c r="D63" s="34">
        <f>SUM(D64:D66)</f>
        <v>0</v>
      </c>
      <c r="E63" s="34">
        <f>D63+C63</f>
        <v>0</v>
      </c>
      <c r="F63" s="34">
        <f>E63+D63</f>
        <v>0</v>
      </c>
      <c r="G63" s="34">
        <f>SUM(G64:G66)</f>
        <v>0</v>
      </c>
      <c r="H63" s="34">
        <f>SUM(H64:H66)</f>
        <v>0</v>
      </c>
      <c r="I63" s="34">
        <f>H63+G63</f>
        <v>0</v>
      </c>
      <c r="J63" s="34">
        <f>I63+H63</f>
        <v>0</v>
      </c>
      <c r="K63" s="34">
        <f>SUM(K64:K66)</f>
        <v>0</v>
      </c>
      <c r="L63" s="34">
        <f>SUM(L64:L66)</f>
        <v>0</v>
      </c>
      <c r="M63" s="34">
        <f>L63+K63</f>
        <v>0</v>
      </c>
      <c r="N63" s="34">
        <f>M63+L63</f>
        <v>0</v>
      </c>
    </row>
    <row r="64" spans="1:14" s="60" customFormat="1" ht="10.5">
      <c r="A64" s="55" t="s">
        <v>118</v>
      </c>
      <c r="B64" s="56" t="s">
        <v>119</v>
      </c>
      <c r="C64" s="44"/>
      <c r="D64" s="44"/>
      <c r="E64" s="44">
        <f>D64+C64</f>
        <v>0</v>
      </c>
      <c r="F64" s="44">
        <f>E64+D64</f>
        <v>0</v>
      </c>
      <c r="G64" s="44"/>
      <c r="H64" s="44"/>
      <c r="I64" s="44">
        <f>H64+G64</f>
        <v>0</v>
      </c>
      <c r="J64" s="44">
        <f>I64+H64</f>
        <v>0</v>
      </c>
      <c r="K64" s="44"/>
      <c r="L64" s="44"/>
      <c r="M64" s="44">
        <f>L64+K64</f>
        <v>0</v>
      </c>
      <c r="N64" s="44">
        <f>M64+L64</f>
        <v>0</v>
      </c>
    </row>
    <row r="65" spans="1:14" s="60" customFormat="1" ht="10.5">
      <c r="A65" s="58" t="s">
        <v>120</v>
      </c>
      <c r="B65" s="59" t="s">
        <v>121</v>
      </c>
      <c r="C65" s="44">
        <v>0</v>
      </c>
      <c r="D65" s="44"/>
      <c r="E65" s="44">
        <f aca="true" t="shared" si="40" ref="E65:F66">D65+C65</f>
        <v>0</v>
      </c>
      <c r="F65" s="44">
        <f t="shared" si="40"/>
        <v>0</v>
      </c>
      <c r="G65" s="44">
        <v>0</v>
      </c>
      <c r="H65" s="44"/>
      <c r="I65" s="44">
        <f aca="true" t="shared" si="41" ref="I65:I66">H65+G65</f>
        <v>0</v>
      </c>
      <c r="J65" s="44">
        <f aca="true" t="shared" si="42" ref="J65:J66">I65+H65</f>
        <v>0</v>
      </c>
      <c r="K65" s="44">
        <v>0</v>
      </c>
      <c r="L65" s="44"/>
      <c r="M65" s="44">
        <f aca="true" t="shared" si="43" ref="M65:M66">L65+K65</f>
        <v>0</v>
      </c>
      <c r="N65" s="44">
        <f aca="true" t="shared" si="44" ref="N65:N66">M65+L65</f>
        <v>0</v>
      </c>
    </row>
    <row r="66" spans="1:14" s="60" customFormat="1" ht="11.25" thickBot="1">
      <c r="A66" s="61" t="s">
        <v>122</v>
      </c>
      <c r="B66" s="68" t="s">
        <v>123</v>
      </c>
      <c r="C66" s="44">
        <v>0</v>
      </c>
      <c r="D66" s="44"/>
      <c r="E66" s="44">
        <f t="shared" si="40"/>
        <v>0</v>
      </c>
      <c r="F66" s="44">
        <f t="shared" si="40"/>
        <v>0</v>
      </c>
      <c r="G66" s="44">
        <v>0</v>
      </c>
      <c r="H66" s="44"/>
      <c r="I66" s="44">
        <f t="shared" si="41"/>
        <v>0</v>
      </c>
      <c r="J66" s="44">
        <f t="shared" si="42"/>
        <v>0</v>
      </c>
      <c r="K66" s="44">
        <v>0</v>
      </c>
      <c r="L66" s="44"/>
      <c r="M66" s="44">
        <f t="shared" si="43"/>
        <v>0</v>
      </c>
      <c r="N66" s="44">
        <f t="shared" si="44"/>
        <v>0</v>
      </c>
    </row>
    <row r="67" spans="1:14" s="60" customFormat="1" ht="11.25" thickBot="1">
      <c r="A67" s="67" t="s">
        <v>124</v>
      </c>
      <c r="B67" s="63" t="s">
        <v>125</v>
      </c>
      <c r="C67" s="34">
        <f aca="true" t="shared" si="45" ref="C67:J67">SUM(C68:C71)</f>
        <v>0</v>
      </c>
      <c r="D67" s="34">
        <f t="shared" si="45"/>
        <v>0</v>
      </c>
      <c r="E67" s="34">
        <f t="shared" si="45"/>
        <v>0</v>
      </c>
      <c r="F67" s="34">
        <f t="shared" si="45"/>
        <v>0</v>
      </c>
      <c r="G67" s="34">
        <f t="shared" si="45"/>
        <v>0</v>
      </c>
      <c r="H67" s="34">
        <f t="shared" si="45"/>
        <v>0</v>
      </c>
      <c r="I67" s="34">
        <f t="shared" si="45"/>
        <v>0</v>
      </c>
      <c r="J67" s="34">
        <f t="shared" si="45"/>
        <v>0</v>
      </c>
      <c r="K67" s="34">
        <f aca="true" t="shared" si="46" ref="K67:N67">SUM(K68:K71)</f>
        <v>0</v>
      </c>
      <c r="L67" s="34">
        <f t="shared" si="46"/>
        <v>0</v>
      </c>
      <c r="M67" s="34">
        <f t="shared" si="46"/>
        <v>0</v>
      </c>
      <c r="N67" s="34">
        <f t="shared" si="46"/>
        <v>0</v>
      </c>
    </row>
    <row r="68" spans="1:14" s="60" customFormat="1" ht="10.5">
      <c r="A68" s="55" t="s">
        <v>126</v>
      </c>
      <c r="B68" s="56" t="s">
        <v>127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s="60" customFormat="1" ht="10.5">
      <c r="A69" s="58" t="s">
        <v>128</v>
      </c>
      <c r="B69" s="59" t="s">
        <v>129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s="60" customFormat="1" ht="10.5">
      <c r="A70" s="58" t="s">
        <v>130</v>
      </c>
      <c r="B70" s="59" t="s">
        <v>131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s="60" customFormat="1" ht="11.25" thickBot="1">
      <c r="A71" s="61" t="s">
        <v>132</v>
      </c>
      <c r="B71" s="62" t="s">
        <v>133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60" customFormat="1" ht="11.25" thickBot="1">
      <c r="A72" s="67" t="s">
        <v>134</v>
      </c>
      <c r="B72" s="63" t="s">
        <v>135</v>
      </c>
      <c r="C72" s="34">
        <f>SUM(C73:C74)</f>
        <v>0</v>
      </c>
      <c r="D72" s="34">
        <f>SUM(D73:D74)</f>
        <v>0</v>
      </c>
      <c r="E72" s="34">
        <f aca="true" t="shared" si="47" ref="E72:F74">D72+C72</f>
        <v>0</v>
      </c>
      <c r="F72" s="34">
        <f t="shared" si="47"/>
        <v>0</v>
      </c>
      <c r="G72" s="34">
        <f>SUM(G73:G74)</f>
        <v>0</v>
      </c>
      <c r="H72" s="34">
        <f>SUM(H73:H74)</f>
        <v>0</v>
      </c>
      <c r="I72" s="34">
        <f aca="true" t="shared" si="48" ref="I72:I74">H72+G72</f>
        <v>0</v>
      </c>
      <c r="J72" s="34">
        <f aca="true" t="shared" si="49" ref="J72:J74">I72+H72</f>
        <v>0</v>
      </c>
      <c r="K72" s="34">
        <f>SUM(K73:K74)</f>
        <v>0</v>
      </c>
      <c r="L72" s="34">
        <f>SUM(L73:L74)</f>
        <v>0</v>
      </c>
      <c r="M72" s="34">
        <f aca="true" t="shared" si="50" ref="M72:M74">L72+K72</f>
        <v>0</v>
      </c>
      <c r="N72" s="34">
        <f aca="true" t="shared" si="51" ref="N72:N74">M72+L72</f>
        <v>0</v>
      </c>
    </row>
    <row r="73" spans="1:14" s="60" customFormat="1" ht="10.5">
      <c r="A73" s="55" t="s">
        <v>136</v>
      </c>
      <c r="B73" s="56" t="s">
        <v>137</v>
      </c>
      <c r="C73" s="44">
        <v>0</v>
      </c>
      <c r="D73" s="44"/>
      <c r="E73" s="44">
        <f t="shared" si="47"/>
        <v>0</v>
      </c>
      <c r="F73" s="44">
        <f t="shared" si="47"/>
        <v>0</v>
      </c>
      <c r="G73" s="44">
        <v>0</v>
      </c>
      <c r="H73" s="44"/>
      <c r="I73" s="44">
        <f t="shared" si="48"/>
        <v>0</v>
      </c>
      <c r="J73" s="44">
        <f t="shared" si="49"/>
        <v>0</v>
      </c>
      <c r="K73" s="44">
        <v>0</v>
      </c>
      <c r="L73" s="44"/>
      <c r="M73" s="44">
        <f t="shared" si="50"/>
        <v>0</v>
      </c>
      <c r="N73" s="44">
        <f t="shared" si="51"/>
        <v>0</v>
      </c>
    </row>
    <row r="74" spans="1:14" s="60" customFormat="1" ht="11.25" thickBot="1">
      <c r="A74" s="61" t="s">
        <v>138</v>
      </c>
      <c r="B74" s="62" t="s">
        <v>139</v>
      </c>
      <c r="C74" s="44"/>
      <c r="D74" s="44"/>
      <c r="E74" s="44">
        <f t="shared" si="47"/>
        <v>0</v>
      </c>
      <c r="F74" s="44">
        <f t="shared" si="47"/>
        <v>0</v>
      </c>
      <c r="G74" s="44"/>
      <c r="H74" s="44"/>
      <c r="I74" s="44">
        <f t="shared" si="48"/>
        <v>0</v>
      </c>
      <c r="J74" s="44">
        <f t="shared" si="49"/>
        <v>0</v>
      </c>
      <c r="K74" s="44"/>
      <c r="L74" s="44"/>
      <c r="M74" s="44">
        <f t="shared" si="50"/>
        <v>0</v>
      </c>
      <c r="N74" s="44">
        <f t="shared" si="51"/>
        <v>0</v>
      </c>
    </row>
    <row r="75" spans="1:14" s="57" customFormat="1" ht="11.25" thickBot="1">
      <c r="A75" s="67" t="s">
        <v>140</v>
      </c>
      <c r="B75" s="63" t="s">
        <v>141</v>
      </c>
      <c r="C75" s="34">
        <f>D75+E75+F75</f>
        <v>23072</v>
      </c>
      <c r="D75" s="34">
        <f>D76+D77+D78</f>
        <v>22597</v>
      </c>
      <c r="E75" s="34">
        <f aca="true" t="shared" si="52" ref="E75:F75">E76+E77+E78</f>
        <v>475</v>
      </c>
      <c r="F75" s="34">
        <f t="shared" si="52"/>
        <v>0</v>
      </c>
      <c r="G75" s="34">
        <f>H75+I75+J75</f>
        <v>22499</v>
      </c>
      <c r="H75" s="34">
        <f>H76+H77+H78</f>
        <v>22499</v>
      </c>
      <c r="I75" s="34">
        <f aca="true" t="shared" si="53" ref="I75:J75">I76+I77+I78</f>
        <v>0</v>
      </c>
      <c r="J75" s="34">
        <f t="shared" si="53"/>
        <v>0</v>
      </c>
      <c r="K75" s="34">
        <f>L75+M75+N75</f>
        <v>10800</v>
      </c>
      <c r="L75" s="34">
        <f>L76+L77+L78</f>
        <v>10800</v>
      </c>
      <c r="M75" s="34">
        <f aca="true" t="shared" si="54" ref="M75:N75">M76+M77+M78</f>
        <v>0</v>
      </c>
      <c r="N75" s="34">
        <f t="shared" si="54"/>
        <v>0</v>
      </c>
    </row>
    <row r="76" spans="1:14" s="60" customFormat="1" ht="10.5">
      <c r="A76" s="55" t="s">
        <v>142</v>
      </c>
      <c r="B76" s="56" t="s">
        <v>143</v>
      </c>
      <c r="C76" s="44">
        <f>D76+E76+F76</f>
        <v>23072</v>
      </c>
      <c r="D76" s="44">
        <v>22597</v>
      </c>
      <c r="E76" s="44">
        <v>475</v>
      </c>
      <c r="F76" s="44">
        <v>0</v>
      </c>
      <c r="G76" s="44">
        <f>H76+I76+J76</f>
        <v>22499</v>
      </c>
      <c r="H76" s="44">
        <v>22499</v>
      </c>
      <c r="I76" s="44"/>
      <c r="J76" s="44">
        <v>0</v>
      </c>
      <c r="K76" s="44">
        <f>L76+M76+N76</f>
        <v>10800</v>
      </c>
      <c r="L76" s="44">
        <v>10800</v>
      </c>
      <c r="M76" s="44"/>
      <c r="N76" s="44">
        <v>0</v>
      </c>
    </row>
    <row r="77" spans="1:14" s="60" customFormat="1" ht="10.5">
      <c r="A77" s="58" t="s">
        <v>144</v>
      </c>
      <c r="B77" s="59" t="s">
        <v>145</v>
      </c>
      <c r="C77" s="44"/>
      <c r="D77" s="44"/>
      <c r="E77" s="44">
        <f aca="true" t="shared" si="55" ref="E77:F78">D77+C77</f>
        <v>0</v>
      </c>
      <c r="F77" s="44">
        <f t="shared" si="55"/>
        <v>0</v>
      </c>
      <c r="G77" s="44"/>
      <c r="H77" s="44"/>
      <c r="I77" s="44">
        <f aca="true" t="shared" si="56" ref="I77:I78">H77+G77</f>
        <v>0</v>
      </c>
      <c r="J77" s="44">
        <f aca="true" t="shared" si="57" ref="J77:J78">I77+H77</f>
        <v>0</v>
      </c>
      <c r="K77" s="44"/>
      <c r="L77" s="44"/>
      <c r="M77" s="44">
        <f aca="true" t="shared" si="58" ref="M77:M78">L77+K77</f>
        <v>0</v>
      </c>
      <c r="N77" s="44">
        <f aca="true" t="shared" si="59" ref="N77:N78">M77+L77</f>
        <v>0</v>
      </c>
    </row>
    <row r="78" spans="1:14" s="60" customFormat="1" ht="11.25" thickBot="1">
      <c r="A78" s="61" t="s">
        <v>146</v>
      </c>
      <c r="B78" s="62" t="s">
        <v>147</v>
      </c>
      <c r="C78" s="44"/>
      <c r="D78" s="44"/>
      <c r="E78" s="44">
        <f t="shared" si="55"/>
        <v>0</v>
      </c>
      <c r="F78" s="44">
        <f t="shared" si="55"/>
        <v>0</v>
      </c>
      <c r="G78" s="44"/>
      <c r="H78" s="44"/>
      <c r="I78" s="44">
        <f t="shared" si="56"/>
        <v>0</v>
      </c>
      <c r="J78" s="44">
        <f t="shared" si="57"/>
        <v>0</v>
      </c>
      <c r="K78" s="44"/>
      <c r="L78" s="44"/>
      <c r="M78" s="44">
        <f t="shared" si="58"/>
        <v>0</v>
      </c>
      <c r="N78" s="44">
        <f t="shared" si="59"/>
        <v>0</v>
      </c>
    </row>
    <row r="79" spans="1:14" s="60" customFormat="1" ht="11.25" thickBot="1">
      <c r="A79" s="67" t="s">
        <v>148</v>
      </c>
      <c r="B79" s="63" t="s">
        <v>149</v>
      </c>
      <c r="C79" s="34">
        <f aca="true" t="shared" si="60" ref="C79:J79">SUM(C80:C83)</f>
        <v>0</v>
      </c>
      <c r="D79" s="34">
        <f t="shared" si="60"/>
        <v>0</v>
      </c>
      <c r="E79" s="34">
        <f t="shared" si="60"/>
        <v>0</v>
      </c>
      <c r="F79" s="34">
        <f t="shared" si="60"/>
        <v>0</v>
      </c>
      <c r="G79" s="34">
        <f t="shared" si="60"/>
        <v>0</v>
      </c>
      <c r="H79" s="34">
        <f t="shared" si="60"/>
        <v>0</v>
      </c>
      <c r="I79" s="34">
        <f t="shared" si="60"/>
        <v>0</v>
      </c>
      <c r="J79" s="34">
        <f t="shared" si="60"/>
        <v>0</v>
      </c>
      <c r="K79" s="34">
        <f aca="true" t="shared" si="61" ref="K79:N79">SUM(K80:K83)</f>
        <v>0</v>
      </c>
      <c r="L79" s="34">
        <f t="shared" si="61"/>
        <v>0</v>
      </c>
      <c r="M79" s="34">
        <f t="shared" si="61"/>
        <v>0</v>
      </c>
      <c r="N79" s="34">
        <f t="shared" si="61"/>
        <v>0</v>
      </c>
    </row>
    <row r="80" spans="1:14" s="60" customFormat="1" ht="21">
      <c r="A80" s="69" t="s">
        <v>150</v>
      </c>
      <c r="B80" s="56" t="s">
        <v>151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s="60" customFormat="1" ht="21">
      <c r="A81" s="70" t="s">
        <v>152</v>
      </c>
      <c r="B81" s="59" t="s">
        <v>153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s="60" customFormat="1" ht="21">
      <c r="A82" s="70" t="s">
        <v>154</v>
      </c>
      <c r="B82" s="59" t="s">
        <v>155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s="57" customFormat="1" ht="21.75" thickBot="1">
      <c r="A83" s="71" t="s">
        <v>156</v>
      </c>
      <c r="B83" s="62" t="s">
        <v>157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s="57" customFormat="1" ht="11.25" thickBot="1">
      <c r="A84" s="67" t="s">
        <v>158</v>
      </c>
      <c r="B84" s="63" t="s">
        <v>159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 s="57" customFormat="1" ht="11.25" thickBot="1">
      <c r="A85" s="67" t="s">
        <v>160</v>
      </c>
      <c r="B85" s="72" t="s">
        <v>161</v>
      </c>
      <c r="C85" s="42">
        <f aca="true" t="shared" si="62" ref="C85:J85">+C63+C67+C72+C75+C79+C84</f>
        <v>23072</v>
      </c>
      <c r="D85" s="42">
        <f t="shared" si="62"/>
        <v>22597</v>
      </c>
      <c r="E85" s="42">
        <f t="shared" si="62"/>
        <v>475</v>
      </c>
      <c r="F85" s="42">
        <f t="shared" si="62"/>
        <v>0</v>
      </c>
      <c r="G85" s="42">
        <f t="shared" si="62"/>
        <v>22499</v>
      </c>
      <c r="H85" s="42">
        <f t="shared" si="62"/>
        <v>22499</v>
      </c>
      <c r="I85" s="42">
        <f t="shared" si="62"/>
        <v>0</v>
      </c>
      <c r="J85" s="42">
        <f t="shared" si="62"/>
        <v>0</v>
      </c>
      <c r="K85" s="42">
        <f aca="true" t="shared" si="63" ref="K85:N85">+K63+K67+K72+K75+K79+K84</f>
        <v>10800</v>
      </c>
      <c r="L85" s="42">
        <f t="shared" si="63"/>
        <v>10800</v>
      </c>
      <c r="M85" s="42">
        <f t="shared" si="63"/>
        <v>0</v>
      </c>
      <c r="N85" s="42">
        <f t="shared" si="63"/>
        <v>0</v>
      </c>
    </row>
    <row r="86" spans="1:14" s="57" customFormat="1" ht="11.25" thickBot="1">
      <c r="A86" s="73" t="s">
        <v>162</v>
      </c>
      <c r="B86" s="74" t="s">
        <v>253</v>
      </c>
      <c r="C86" s="42">
        <f aca="true" t="shared" si="64" ref="C86:J86">+C62+C85</f>
        <v>30865</v>
      </c>
      <c r="D86" s="42">
        <f t="shared" si="64"/>
        <v>24791</v>
      </c>
      <c r="E86" s="42">
        <f t="shared" si="64"/>
        <v>6074</v>
      </c>
      <c r="F86" s="42">
        <f t="shared" si="64"/>
        <v>0</v>
      </c>
      <c r="G86" s="42">
        <f t="shared" si="64"/>
        <v>31296</v>
      </c>
      <c r="H86" s="42">
        <f t="shared" si="64"/>
        <v>24709</v>
      </c>
      <c r="I86" s="42">
        <f t="shared" si="64"/>
        <v>6587</v>
      </c>
      <c r="J86" s="42">
        <f t="shared" si="64"/>
        <v>0</v>
      </c>
      <c r="K86" s="42">
        <f aca="true" t="shared" si="65" ref="K86:N86">+K62+K85</f>
        <v>16294</v>
      </c>
      <c r="L86" s="42">
        <f t="shared" si="65"/>
        <v>11618</v>
      </c>
      <c r="M86" s="42">
        <f t="shared" si="65"/>
        <v>4676</v>
      </c>
      <c r="N86" s="42">
        <f t="shared" si="65"/>
        <v>0</v>
      </c>
    </row>
    <row r="87" spans="1:14" s="9" customFormat="1" ht="15">
      <c r="A87" s="10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s="9" customFormat="1" ht="15">
      <c r="A88" s="10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s="9" customFormat="1" ht="15">
      <c r="A89" s="10"/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s="9" customFormat="1" ht="15.75" thickBot="1">
      <c r="A90" s="10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s="202" customFormat="1" ht="15.75" customHeight="1" thickBot="1">
      <c r="A91" s="101" t="s">
        <v>262</v>
      </c>
      <c r="B91" s="89" t="s">
        <v>250</v>
      </c>
      <c r="C91" s="102" t="s">
        <v>3</v>
      </c>
      <c r="D91" s="103"/>
      <c r="E91" s="103"/>
      <c r="F91" s="104"/>
      <c r="G91" s="102" t="s">
        <v>3</v>
      </c>
      <c r="H91" s="103"/>
      <c r="I91" s="103"/>
      <c r="J91" s="104"/>
      <c r="K91" s="102" t="s">
        <v>286</v>
      </c>
      <c r="L91" s="103"/>
      <c r="M91" s="103"/>
      <c r="N91" s="104"/>
    </row>
    <row r="92" spans="1:14" s="53" customFormat="1" ht="11.25" thickBot="1">
      <c r="A92" s="50" t="s">
        <v>237</v>
      </c>
      <c r="B92" s="51" t="s">
        <v>238</v>
      </c>
      <c r="C92" s="52" t="s">
        <v>239</v>
      </c>
      <c r="D92" s="52" t="s">
        <v>247</v>
      </c>
      <c r="E92" s="52" t="s">
        <v>248</v>
      </c>
      <c r="F92" s="52" t="s">
        <v>249</v>
      </c>
      <c r="G92" s="52" t="s">
        <v>270</v>
      </c>
      <c r="H92" s="52" t="s">
        <v>271</v>
      </c>
      <c r="I92" s="52" t="s">
        <v>272</v>
      </c>
      <c r="J92" s="52" t="s">
        <v>273</v>
      </c>
      <c r="K92" s="52" t="s">
        <v>274</v>
      </c>
      <c r="L92" s="52" t="s">
        <v>289</v>
      </c>
      <c r="M92" s="52" t="s">
        <v>290</v>
      </c>
      <c r="N92" s="52" t="s">
        <v>291</v>
      </c>
    </row>
    <row r="93" spans="1:14" s="53" customFormat="1" ht="42" customHeight="1" thickBot="1">
      <c r="A93" s="75"/>
      <c r="B93" s="75" t="s">
        <v>254</v>
      </c>
      <c r="C93" s="93" t="s">
        <v>242</v>
      </c>
      <c r="D93" s="93" t="s">
        <v>264</v>
      </c>
      <c r="E93" s="94" t="s">
        <v>265</v>
      </c>
      <c r="F93" s="94" t="s">
        <v>269</v>
      </c>
      <c r="G93" s="93" t="s">
        <v>242</v>
      </c>
      <c r="H93" s="93" t="s">
        <v>264</v>
      </c>
      <c r="I93" s="94" t="s">
        <v>265</v>
      </c>
      <c r="J93" s="94" t="s">
        <v>269</v>
      </c>
      <c r="K93" s="93" t="s">
        <v>242</v>
      </c>
      <c r="L93" s="93" t="s">
        <v>264</v>
      </c>
      <c r="M93" s="94" t="s">
        <v>265</v>
      </c>
      <c r="N93" s="94" t="s">
        <v>269</v>
      </c>
    </row>
    <row r="94" spans="1:14" s="57" customFormat="1" ht="11.25" thickBot="1">
      <c r="A94" s="17" t="s">
        <v>4</v>
      </c>
      <c r="B94" s="18" t="s">
        <v>279</v>
      </c>
      <c r="C94" s="19">
        <f>D94+E94+F94</f>
        <v>30865</v>
      </c>
      <c r="D94" s="95">
        <f>D95+D96+D97+D98+D99</f>
        <v>24791</v>
      </c>
      <c r="E94" s="95">
        <f aca="true" t="shared" si="66" ref="E94:F94">E95+E96+E97+E98+E99</f>
        <v>6074</v>
      </c>
      <c r="F94" s="96">
        <f t="shared" si="66"/>
        <v>0</v>
      </c>
      <c r="G94" s="19">
        <f>H94+I94+J94</f>
        <v>31296</v>
      </c>
      <c r="H94" s="95">
        <f>H95+H96+H97+H98+H99</f>
        <v>24955</v>
      </c>
      <c r="I94" s="95">
        <f aca="true" t="shared" si="67" ref="I94:J94">I95+I96+I97+I98+I99</f>
        <v>6341</v>
      </c>
      <c r="J94" s="96">
        <f t="shared" si="67"/>
        <v>0</v>
      </c>
      <c r="K94" s="19">
        <f>L94+M94+N94</f>
        <v>16645</v>
      </c>
      <c r="L94" s="95">
        <f>L95+L96+L97+L98+L99</f>
        <v>13475</v>
      </c>
      <c r="M94" s="95">
        <f aca="true" t="shared" si="68" ref="M94:N94">M95+M96+M97+M98+M99</f>
        <v>3170</v>
      </c>
      <c r="N94" s="96">
        <f t="shared" si="68"/>
        <v>0</v>
      </c>
    </row>
    <row r="95" spans="1:14" s="202" customFormat="1" ht="11.25" thickBot="1">
      <c r="A95" s="76" t="s">
        <v>6</v>
      </c>
      <c r="B95" s="20" t="s">
        <v>166</v>
      </c>
      <c r="C95" s="22">
        <f>D95+E95+F95</f>
        <v>14923</v>
      </c>
      <c r="D95" s="97">
        <v>12966</v>
      </c>
      <c r="E95" s="97">
        <v>1957</v>
      </c>
      <c r="F95" s="97"/>
      <c r="G95" s="22">
        <f>H95+I95+J95</f>
        <v>15011</v>
      </c>
      <c r="H95" s="97">
        <v>13054</v>
      </c>
      <c r="I95" s="97">
        <v>1957</v>
      </c>
      <c r="J95" s="97"/>
      <c r="K95" s="22">
        <f>L95+M95+N95</f>
        <v>8288</v>
      </c>
      <c r="L95" s="97">
        <f>8288-M95</f>
        <v>7310</v>
      </c>
      <c r="M95" s="97">
        <v>978</v>
      </c>
      <c r="N95" s="97"/>
    </row>
    <row r="96" spans="1:14" s="202" customFormat="1" ht="11.25" thickBot="1">
      <c r="A96" s="58" t="s">
        <v>8</v>
      </c>
      <c r="B96" s="23" t="s">
        <v>167</v>
      </c>
      <c r="C96" s="22">
        <f aca="true" t="shared" si="69" ref="C96:C98">D96+E96+F96</f>
        <v>4056</v>
      </c>
      <c r="D96" s="98">
        <v>3520</v>
      </c>
      <c r="E96" s="98">
        <v>536</v>
      </c>
      <c r="F96" s="98"/>
      <c r="G96" s="22">
        <f aca="true" t="shared" si="70" ref="G96:G98">H96+I96+J96</f>
        <v>4080</v>
      </c>
      <c r="H96" s="98">
        <f>2531+234+777</f>
        <v>3542</v>
      </c>
      <c r="I96" s="98">
        <f>47+489+2</f>
        <v>538</v>
      </c>
      <c r="J96" s="98"/>
      <c r="K96" s="22">
        <f aca="true" t="shared" si="71" ref="K96:K98">L96+M96+N96</f>
        <v>2030</v>
      </c>
      <c r="L96" s="98">
        <f>2030-M96</f>
        <v>1761</v>
      </c>
      <c r="M96" s="98">
        <v>269</v>
      </c>
      <c r="N96" s="98"/>
    </row>
    <row r="97" spans="1:14" s="202" customFormat="1" ht="11.25" thickBot="1">
      <c r="A97" s="58" t="s">
        <v>10</v>
      </c>
      <c r="B97" s="23" t="s">
        <v>168</v>
      </c>
      <c r="C97" s="22">
        <f t="shared" si="69"/>
        <v>11886</v>
      </c>
      <c r="D97" s="99">
        <v>8305</v>
      </c>
      <c r="E97" s="98">
        <v>3581</v>
      </c>
      <c r="F97" s="98"/>
      <c r="G97" s="22">
        <f t="shared" si="70"/>
        <v>12205</v>
      </c>
      <c r="H97" s="99">
        <f>1593+1574+5192</f>
        <v>8359</v>
      </c>
      <c r="I97" s="98">
        <f>12205-H97</f>
        <v>3846</v>
      </c>
      <c r="J97" s="98"/>
      <c r="K97" s="22">
        <f t="shared" si="71"/>
        <v>6327</v>
      </c>
      <c r="L97" s="99">
        <v>4404</v>
      </c>
      <c r="M97" s="98">
        <v>1923</v>
      </c>
      <c r="N97" s="98"/>
    </row>
    <row r="98" spans="1:14" s="202" customFormat="1" ht="10.5">
      <c r="A98" s="58" t="s">
        <v>12</v>
      </c>
      <c r="B98" s="26" t="s">
        <v>169</v>
      </c>
      <c r="C98" s="22">
        <f t="shared" si="69"/>
        <v>0</v>
      </c>
      <c r="D98" s="99"/>
      <c r="E98" s="98"/>
      <c r="F98" s="98"/>
      <c r="G98" s="22">
        <f t="shared" si="70"/>
        <v>0</v>
      </c>
      <c r="H98" s="99"/>
      <c r="I98" s="98"/>
      <c r="J98" s="98"/>
      <c r="K98" s="22">
        <f t="shared" si="71"/>
        <v>0</v>
      </c>
      <c r="L98" s="99"/>
      <c r="M98" s="98"/>
      <c r="N98" s="98"/>
    </row>
    <row r="99" spans="1:14" s="202" customFormat="1" ht="10.5">
      <c r="A99" s="58" t="s">
        <v>170</v>
      </c>
      <c r="B99" s="27" t="s">
        <v>171</v>
      </c>
      <c r="C99" s="25">
        <f>D99+E99+F99</f>
        <v>0</v>
      </c>
      <c r="D99" s="99">
        <f>D100+D101+D102+D103+D104+D105+D106+D107+D108+D109</f>
        <v>0</v>
      </c>
      <c r="E99" s="99">
        <f aca="true" t="shared" si="72" ref="E99:F99">E100+E101+E102+E103+E104+E105+E106+E107+E108+E109</f>
        <v>0</v>
      </c>
      <c r="F99" s="99">
        <f t="shared" si="72"/>
        <v>0</v>
      </c>
      <c r="G99" s="25">
        <f>H99+I99+J99</f>
        <v>0</v>
      </c>
      <c r="H99" s="99">
        <f>H100+H101+H102+H103+H104+H105+H106+H107+H108+H109</f>
        <v>0</v>
      </c>
      <c r="I99" s="99">
        <f aca="true" t="shared" si="73" ref="I99:J99">I100+I101+I102+I103+I104+I105+I106+I107+I108+I109</f>
        <v>0</v>
      </c>
      <c r="J99" s="99">
        <f t="shared" si="73"/>
        <v>0</v>
      </c>
      <c r="K99" s="25">
        <f>L99+M99+N99</f>
        <v>0</v>
      </c>
      <c r="L99" s="99">
        <f>L100+L101+L102+L103+L104+L105+L106+L107+L108+L109</f>
        <v>0</v>
      </c>
      <c r="M99" s="99">
        <f aca="true" t="shared" si="74" ref="M99:N99">M100+M101+M102+M103+M104+M105+M106+M107+M108+M109</f>
        <v>0</v>
      </c>
      <c r="N99" s="99">
        <f t="shared" si="74"/>
        <v>0</v>
      </c>
    </row>
    <row r="100" spans="1:14" s="202" customFormat="1" ht="10.5">
      <c r="A100" s="58" t="s">
        <v>16</v>
      </c>
      <c r="B100" s="23" t="s">
        <v>172</v>
      </c>
      <c r="C100" s="25"/>
      <c r="D100" s="99"/>
      <c r="E100" s="99"/>
      <c r="F100" s="99"/>
      <c r="G100" s="25"/>
      <c r="H100" s="99"/>
      <c r="I100" s="99"/>
      <c r="J100" s="99"/>
      <c r="K100" s="25"/>
      <c r="L100" s="99"/>
      <c r="M100" s="99"/>
      <c r="N100" s="99"/>
    </row>
    <row r="101" spans="1:14" s="202" customFormat="1" ht="10.5">
      <c r="A101" s="58" t="s">
        <v>173</v>
      </c>
      <c r="B101" s="28" t="s">
        <v>174</v>
      </c>
      <c r="C101" s="25"/>
      <c r="D101" s="99"/>
      <c r="E101" s="99"/>
      <c r="F101" s="99"/>
      <c r="G101" s="25"/>
      <c r="H101" s="99"/>
      <c r="I101" s="99"/>
      <c r="J101" s="99"/>
      <c r="K101" s="25"/>
      <c r="L101" s="99"/>
      <c r="M101" s="99"/>
      <c r="N101" s="99"/>
    </row>
    <row r="102" spans="1:17" s="202" customFormat="1" ht="21">
      <c r="A102" s="58" t="s">
        <v>175</v>
      </c>
      <c r="B102" s="29" t="s">
        <v>176</v>
      </c>
      <c r="C102" s="25"/>
      <c r="D102" s="99"/>
      <c r="E102" s="99"/>
      <c r="F102" s="99"/>
      <c r="G102" s="25"/>
      <c r="H102" s="99"/>
      <c r="I102" s="99"/>
      <c r="J102" s="99"/>
      <c r="K102" s="25"/>
      <c r="L102" s="99"/>
      <c r="M102" s="99"/>
      <c r="N102" s="99"/>
      <c r="Q102" s="202" t="s">
        <v>287</v>
      </c>
    </row>
    <row r="103" spans="1:14" s="202" customFormat="1" ht="21">
      <c r="A103" s="58" t="s">
        <v>177</v>
      </c>
      <c r="B103" s="29" t="s">
        <v>178</v>
      </c>
      <c r="C103" s="25"/>
      <c r="D103" s="99"/>
      <c r="E103" s="99"/>
      <c r="F103" s="99"/>
      <c r="G103" s="25"/>
      <c r="H103" s="99"/>
      <c r="I103" s="99"/>
      <c r="J103" s="99"/>
      <c r="K103" s="25"/>
      <c r="L103" s="99"/>
      <c r="M103" s="99"/>
      <c r="N103" s="99"/>
    </row>
    <row r="104" spans="1:14" s="202" customFormat="1" ht="10.5">
      <c r="A104" s="58" t="s">
        <v>179</v>
      </c>
      <c r="B104" s="28" t="s">
        <v>180</v>
      </c>
      <c r="C104" s="25"/>
      <c r="D104" s="99"/>
      <c r="E104" s="99"/>
      <c r="F104" s="99"/>
      <c r="G104" s="25"/>
      <c r="H104" s="99"/>
      <c r="I104" s="99"/>
      <c r="J104" s="99"/>
      <c r="K104" s="25"/>
      <c r="L104" s="99"/>
      <c r="M104" s="99"/>
      <c r="N104" s="99"/>
    </row>
    <row r="105" spans="1:14" s="202" customFormat="1" ht="10.5">
      <c r="A105" s="58" t="s">
        <v>181</v>
      </c>
      <c r="B105" s="28" t="s">
        <v>182</v>
      </c>
      <c r="C105" s="25"/>
      <c r="D105" s="99"/>
      <c r="E105" s="99"/>
      <c r="F105" s="99"/>
      <c r="G105" s="25"/>
      <c r="H105" s="99"/>
      <c r="I105" s="99"/>
      <c r="J105" s="99"/>
      <c r="K105" s="25"/>
      <c r="L105" s="99"/>
      <c r="M105" s="99"/>
      <c r="N105" s="99"/>
    </row>
    <row r="106" spans="1:14" s="202" customFormat="1" ht="21">
      <c r="A106" s="58" t="s">
        <v>183</v>
      </c>
      <c r="B106" s="29" t="s">
        <v>184</v>
      </c>
      <c r="C106" s="25"/>
      <c r="D106" s="99"/>
      <c r="E106" s="99"/>
      <c r="F106" s="99"/>
      <c r="G106" s="25"/>
      <c r="H106" s="99"/>
      <c r="I106" s="99"/>
      <c r="J106" s="99"/>
      <c r="K106" s="25"/>
      <c r="L106" s="99"/>
      <c r="M106" s="99"/>
      <c r="N106" s="99"/>
    </row>
    <row r="107" spans="1:14" s="202" customFormat="1" ht="10.5">
      <c r="A107" s="77" t="s">
        <v>185</v>
      </c>
      <c r="B107" s="30" t="s">
        <v>186</v>
      </c>
      <c r="C107" s="25"/>
      <c r="D107" s="99"/>
      <c r="E107" s="99"/>
      <c r="F107" s="99"/>
      <c r="G107" s="25"/>
      <c r="H107" s="99"/>
      <c r="I107" s="99"/>
      <c r="J107" s="99"/>
      <c r="K107" s="25"/>
      <c r="L107" s="99"/>
      <c r="M107" s="99"/>
      <c r="N107" s="99"/>
    </row>
    <row r="108" spans="1:14" s="202" customFormat="1" ht="10.5">
      <c r="A108" s="58" t="s">
        <v>187</v>
      </c>
      <c r="B108" s="30" t="s">
        <v>188</v>
      </c>
      <c r="C108" s="25"/>
      <c r="D108" s="99"/>
      <c r="E108" s="99"/>
      <c r="F108" s="99"/>
      <c r="G108" s="25"/>
      <c r="H108" s="99"/>
      <c r="I108" s="99"/>
      <c r="J108" s="99"/>
      <c r="K108" s="25"/>
      <c r="L108" s="99"/>
      <c r="M108" s="99"/>
      <c r="N108" s="99"/>
    </row>
    <row r="109" spans="1:14" s="202" customFormat="1" ht="21.75" thickBot="1">
      <c r="A109" s="78" t="s">
        <v>189</v>
      </c>
      <c r="B109" s="31" t="s">
        <v>190</v>
      </c>
      <c r="C109" s="32"/>
      <c r="D109" s="100"/>
      <c r="E109" s="100"/>
      <c r="F109" s="100"/>
      <c r="G109" s="32"/>
      <c r="H109" s="100"/>
      <c r="I109" s="100"/>
      <c r="J109" s="100"/>
      <c r="K109" s="32"/>
      <c r="L109" s="100"/>
      <c r="M109" s="100"/>
      <c r="N109" s="100"/>
    </row>
    <row r="110" spans="1:14" s="202" customFormat="1" ht="11.25" thickBot="1">
      <c r="A110" s="16" t="s">
        <v>18</v>
      </c>
      <c r="B110" s="33" t="s">
        <v>280</v>
      </c>
      <c r="C110" s="34">
        <f>+C111+C113+C115</f>
        <v>0</v>
      </c>
      <c r="D110" s="34">
        <f>+D111+D113+D115</f>
        <v>0</v>
      </c>
      <c r="E110" s="34">
        <f aca="true" t="shared" si="75" ref="E110:F114">D110+C110</f>
        <v>0</v>
      </c>
      <c r="F110" s="34">
        <f t="shared" si="75"/>
        <v>0</v>
      </c>
      <c r="G110" s="34">
        <f>+G111+G113+G115</f>
        <v>0</v>
      </c>
      <c r="H110" s="34">
        <f>+H111+H113+H115</f>
        <v>0</v>
      </c>
      <c r="I110" s="34">
        <f aca="true" t="shared" si="76" ref="I110:I114">H110+G110</f>
        <v>0</v>
      </c>
      <c r="J110" s="34">
        <f aca="true" t="shared" si="77" ref="J110:J114">I110+H110</f>
        <v>0</v>
      </c>
      <c r="K110" s="34">
        <f>+K111+K113+K115</f>
        <v>0</v>
      </c>
      <c r="L110" s="34">
        <f>+L111+L113+L115</f>
        <v>0</v>
      </c>
      <c r="M110" s="34">
        <f aca="true" t="shared" si="78" ref="M110:M114">L110+K110</f>
        <v>0</v>
      </c>
      <c r="N110" s="34">
        <f aca="true" t="shared" si="79" ref="N110:N114">M110+L110</f>
        <v>0</v>
      </c>
    </row>
    <row r="111" spans="1:14" s="202" customFormat="1" ht="10.5">
      <c r="A111" s="55" t="s">
        <v>20</v>
      </c>
      <c r="B111" s="23" t="s">
        <v>191</v>
      </c>
      <c r="C111" s="21">
        <f>C112</f>
        <v>0</v>
      </c>
      <c r="D111" s="21"/>
      <c r="E111" s="21">
        <f t="shared" si="75"/>
        <v>0</v>
      </c>
      <c r="F111" s="21">
        <f t="shared" si="75"/>
        <v>0</v>
      </c>
      <c r="G111" s="21">
        <f>G112</f>
        <v>0</v>
      </c>
      <c r="H111" s="21"/>
      <c r="I111" s="21">
        <f t="shared" si="76"/>
        <v>0</v>
      </c>
      <c r="J111" s="21">
        <f t="shared" si="77"/>
        <v>0</v>
      </c>
      <c r="K111" s="21">
        <f>K112</f>
        <v>0</v>
      </c>
      <c r="L111" s="21"/>
      <c r="M111" s="21">
        <f t="shared" si="78"/>
        <v>0</v>
      </c>
      <c r="N111" s="21">
        <f t="shared" si="79"/>
        <v>0</v>
      </c>
    </row>
    <row r="112" spans="1:14" s="202" customFormat="1" ht="10.5">
      <c r="A112" s="55" t="s">
        <v>22</v>
      </c>
      <c r="B112" s="35" t="s">
        <v>192</v>
      </c>
      <c r="C112" s="21">
        <v>0</v>
      </c>
      <c r="D112" s="21"/>
      <c r="E112" s="21">
        <f t="shared" si="75"/>
        <v>0</v>
      </c>
      <c r="F112" s="21">
        <f t="shared" si="75"/>
        <v>0</v>
      </c>
      <c r="G112" s="21">
        <v>0</v>
      </c>
      <c r="H112" s="21"/>
      <c r="I112" s="21">
        <f t="shared" si="76"/>
        <v>0</v>
      </c>
      <c r="J112" s="21">
        <f t="shared" si="77"/>
        <v>0</v>
      </c>
      <c r="K112" s="21">
        <v>0</v>
      </c>
      <c r="L112" s="21"/>
      <c r="M112" s="21">
        <f t="shared" si="78"/>
        <v>0</v>
      </c>
      <c r="N112" s="21">
        <f t="shared" si="79"/>
        <v>0</v>
      </c>
    </row>
    <row r="113" spans="1:14" s="202" customFormat="1" ht="10.5">
      <c r="A113" s="55" t="s">
        <v>24</v>
      </c>
      <c r="B113" s="35" t="s">
        <v>193</v>
      </c>
      <c r="C113" s="24">
        <f>C114</f>
        <v>0</v>
      </c>
      <c r="D113" s="24">
        <f aca="true" t="shared" si="80" ref="D113">D114</f>
        <v>0</v>
      </c>
      <c r="E113" s="21">
        <f t="shared" si="75"/>
        <v>0</v>
      </c>
      <c r="F113" s="21">
        <f t="shared" si="75"/>
        <v>0</v>
      </c>
      <c r="G113" s="24">
        <f>G114</f>
        <v>0</v>
      </c>
      <c r="H113" s="24">
        <f aca="true" t="shared" si="81" ref="H113">H114</f>
        <v>0</v>
      </c>
      <c r="I113" s="21">
        <f t="shared" si="76"/>
        <v>0</v>
      </c>
      <c r="J113" s="21">
        <f t="shared" si="77"/>
        <v>0</v>
      </c>
      <c r="K113" s="24">
        <f>K114</f>
        <v>0</v>
      </c>
      <c r="L113" s="24">
        <f aca="true" t="shared" si="82" ref="L113">L114</f>
        <v>0</v>
      </c>
      <c r="M113" s="21">
        <f t="shared" si="78"/>
        <v>0</v>
      </c>
      <c r="N113" s="21">
        <f t="shared" si="79"/>
        <v>0</v>
      </c>
    </row>
    <row r="114" spans="1:14" s="202" customFormat="1" ht="10.5">
      <c r="A114" s="55" t="s">
        <v>26</v>
      </c>
      <c r="B114" s="35" t="s">
        <v>194</v>
      </c>
      <c r="C114" s="36">
        <v>0</v>
      </c>
      <c r="D114" s="36"/>
      <c r="E114" s="21">
        <f t="shared" si="75"/>
        <v>0</v>
      </c>
      <c r="F114" s="21">
        <f t="shared" si="75"/>
        <v>0</v>
      </c>
      <c r="G114" s="36">
        <v>0</v>
      </c>
      <c r="H114" s="36"/>
      <c r="I114" s="21">
        <f t="shared" si="76"/>
        <v>0</v>
      </c>
      <c r="J114" s="21">
        <f t="shared" si="77"/>
        <v>0</v>
      </c>
      <c r="K114" s="36">
        <v>0</v>
      </c>
      <c r="L114" s="36"/>
      <c r="M114" s="21">
        <f t="shared" si="78"/>
        <v>0</v>
      </c>
      <c r="N114" s="21">
        <f t="shared" si="79"/>
        <v>0</v>
      </c>
    </row>
    <row r="115" spans="1:14" s="202" customFormat="1" ht="10.5">
      <c r="A115" s="55" t="s">
        <v>28</v>
      </c>
      <c r="B115" s="79" t="s">
        <v>195</v>
      </c>
      <c r="C115" s="36">
        <f aca="true" t="shared" si="83" ref="C115:D115">C116+C117+C118+C119+C120+C121+C122+C123</f>
        <v>0</v>
      </c>
      <c r="D115" s="36">
        <f t="shared" si="83"/>
        <v>0</v>
      </c>
      <c r="E115" s="36">
        <f>E116+E117+E118+E119+E120+E121+E122+E123</f>
        <v>0</v>
      </c>
      <c r="F115" s="36">
        <f>F116+F117+F118+F119+F120+F121+F122+F123</f>
        <v>0</v>
      </c>
      <c r="G115" s="36">
        <f aca="true" t="shared" si="84" ref="G115:H115">G116+G117+G118+G119+G120+G121+G122+G123</f>
        <v>0</v>
      </c>
      <c r="H115" s="36">
        <f t="shared" si="84"/>
        <v>0</v>
      </c>
      <c r="I115" s="36">
        <f>I116+I117+I118+I119+I120+I121+I122+I123</f>
        <v>0</v>
      </c>
      <c r="J115" s="36">
        <f>J116+J117+J118+J119+J120+J121+J122+J123</f>
        <v>0</v>
      </c>
      <c r="K115" s="36">
        <f aca="true" t="shared" si="85" ref="K115:L115">K116+K117+K118+K119+K120+K121+K122+K123</f>
        <v>0</v>
      </c>
      <c r="L115" s="36">
        <f t="shared" si="85"/>
        <v>0</v>
      </c>
      <c r="M115" s="36">
        <f>M116+M117+M118+M119+M120+M121+M122+M123</f>
        <v>0</v>
      </c>
      <c r="N115" s="36">
        <f>N116+N117+N118+N119+N120+N121+N122+N123</f>
        <v>0</v>
      </c>
    </row>
    <row r="116" spans="1:14" s="202" customFormat="1" ht="10.5">
      <c r="A116" s="55" t="s">
        <v>30</v>
      </c>
      <c r="B116" s="80" t="s">
        <v>196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s="202" customFormat="1" ht="21">
      <c r="A117" s="55" t="s">
        <v>197</v>
      </c>
      <c r="B117" s="37" t="s">
        <v>198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s="202" customFormat="1" ht="21">
      <c r="A118" s="55" t="s">
        <v>199</v>
      </c>
      <c r="B118" s="29" t="s">
        <v>178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s="202" customFormat="1" ht="10.5">
      <c r="A119" s="55" t="s">
        <v>200</v>
      </c>
      <c r="B119" s="29" t="s">
        <v>201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s="202" customFormat="1" ht="10.5">
      <c r="A120" s="55" t="s">
        <v>202</v>
      </c>
      <c r="B120" s="29" t="s">
        <v>203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s="202" customFormat="1" ht="21">
      <c r="A121" s="55" t="s">
        <v>204</v>
      </c>
      <c r="B121" s="29" t="s">
        <v>184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s="202" customFormat="1" ht="10.5">
      <c r="A122" s="55" t="s">
        <v>205</v>
      </c>
      <c r="B122" s="29" t="s">
        <v>206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s="202" customFormat="1" ht="21.75" thickBot="1">
      <c r="A123" s="77" t="s">
        <v>207</v>
      </c>
      <c r="B123" s="29" t="s">
        <v>208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s="202" customFormat="1" ht="11.25" thickBot="1">
      <c r="A124" s="16" t="s">
        <v>32</v>
      </c>
      <c r="B124" s="39" t="s">
        <v>209</v>
      </c>
      <c r="C124" s="34">
        <f>+C125+C126</f>
        <v>0</v>
      </c>
      <c r="D124" s="34">
        <f>+D125+D126</f>
        <v>0</v>
      </c>
      <c r="E124" s="34">
        <f aca="true" t="shared" si="86" ref="E124:F126">D124+C124</f>
        <v>0</v>
      </c>
      <c r="F124" s="34">
        <f t="shared" si="86"/>
        <v>0</v>
      </c>
      <c r="G124" s="34">
        <f>+G125+G126</f>
        <v>0</v>
      </c>
      <c r="H124" s="34">
        <f>+H125+H126</f>
        <v>0</v>
      </c>
      <c r="I124" s="34">
        <f aca="true" t="shared" si="87" ref="I124:I126">H124+G124</f>
        <v>0</v>
      </c>
      <c r="J124" s="34">
        <f aca="true" t="shared" si="88" ref="J124:J126">I124+H124</f>
        <v>0</v>
      </c>
      <c r="K124" s="34">
        <f>+K125+K126</f>
        <v>0</v>
      </c>
      <c r="L124" s="34">
        <f>+L125+L126</f>
        <v>0</v>
      </c>
      <c r="M124" s="34">
        <f aca="true" t="shared" si="89" ref="M124:M126">L124+K124</f>
        <v>0</v>
      </c>
      <c r="N124" s="34">
        <f aca="true" t="shared" si="90" ref="N124:N126">M124+L124</f>
        <v>0</v>
      </c>
    </row>
    <row r="125" spans="1:14" s="202" customFormat="1" ht="10.5">
      <c r="A125" s="55" t="s">
        <v>34</v>
      </c>
      <c r="B125" s="40" t="s">
        <v>210</v>
      </c>
      <c r="C125" s="21">
        <v>0</v>
      </c>
      <c r="D125" s="21"/>
      <c r="E125" s="21">
        <f t="shared" si="86"/>
        <v>0</v>
      </c>
      <c r="F125" s="21">
        <f t="shared" si="86"/>
        <v>0</v>
      </c>
      <c r="G125" s="21">
        <v>0</v>
      </c>
      <c r="H125" s="21"/>
      <c r="I125" s="21">
        <f t="shared" si="87"/>
        <v>0</v>
      </c>
      <c r="J125" s="21">
        <f t="shared" si="88"/>
        <v>0</v>
      </c>
      <c r="K125" s="21">
        <v>0</v>
      </c>
      <c r="L125" s="21"/>
      <c r="M125" s="21">
        <f t="shared" si="89"/>
        <v>0</v>
      </c>
      <c r="N125" s="21">
        <f t="shared" si="90"/>
        <v>0</v>
      </c>
    </row>
    <row r="126" spans="1:14" s="202" customFormat="1" ht="11.25" thickBot="1">
      <c r="A126" s="61" t="s">
        <v>36</v>
      </c>
      <c r="B126" s="35" t="s">
        <v>211</v>
      </c>
      <c r="C126" s="25"/>
      <c r="D126" s="25"/>
      <c r="E126" s="21">
        <f t="shared" si="86"/>
        <v>0</v>
      </c>
      <c r="F126" s="21">
        <f t="shared" si="86"/>
        <v>0</v>
      </c>
      <c r="G126" s="25"/>
      <c r="H126" s="25"/>
      <c r="I126" s="21">
        <f t="shared" si="87"/>
        <v>0</v>
      </c>
      <c r="J126" s="21">
        <f t="shared" si="88"/>
        <v>0</v>
      </c>
      <c r="K126" s="25"/>
      <c r="L126" s="25"/>
      <c r="M126" s="21">
        <f t="shared" si="89"/>
        <v>0</v>
      </c>
      <c r="N126" s="21">
        <f t="shared" si="90"/>
        <v>0</v>
      </c>
    </row>
    <row r="127" spans="1:14" s="202" customFormat="1" ht="11.25" thickBot="1">
      <c r="A127" s="16" t="s">
        <v>212</v>
      </c>
      <c r="B127" s="39" t="s">
        <v>213</v>
      </c>
      <c r="C127" s="34">
        <f aca="true" t="shared" si="91" ref="C127:J127">+C94+C110+C124</f>
        <v>30865</v>
      </c>
      <c r="D127" s="34">
        <f t="shared" si="91"/>
        <v>24791</v>
      </c>
      <c r="E127" s="34">
        <f t="shared" si="91"/>
        <v>6074</v>
      </c>
      <c r="F127" s="34">
        <f t="shared" si="91"/>
        <v>0</v>
      </c>
      <c r="G127" s="34">
        <f t="shared" si="91"/>
        <v>31296</v>
      </c>
      <c r="H127" s="34">
        <f t="shared" si="91"/>
        <v>24955</v>
      </c>
      <c r="I127" s="34">
        <f t="shared" si="91"/>
        <v>6341</v>
      </c>
      <c r="J127" s="34">
        <f t="shared" si="91"/>
        <v>0</v>
      </c>
      <c r="K127" s="34">
        <f aca="true" t="shared" si="92" ref="K127:N127">+K94+K110+K124</f>
        <v>16645</v>
      </c>
      <c r="L127" s="34">
        <f t="shared" si="92"/>
        <v>13475</v>
      </c>
      <c r="M127" s="34">
        <f t="shared" si="92"/>
        <v>3170</v>
      </c>
      <c r="N127" s="34">
        <f t="shared" si="92"/>
        <v>0</v>
      </c>
    </row>
    <row r="128" spans="1:14" s="202" customFormat="1" ht="11.25" thickBot="1">
      <c r="A128" s="16" t="s">
        <v>60</v>
      </c>
      <c r="B128" s="39" t="s">
        <v>214</v>
      </c>
      <c r="C128" s="34">
        <f aca="true" t="shared" si="93" ref="C128:J128">+C129+C130+C131</f>
        <v>0</v>
      </c>
      <c r="D128" s="34">
        <f t="shared" si="93"/>
        <v>0</v>
      </c>
      <c r="E128" s="34">
        <f t="shared" si="93"/>
        <v>0</v>
      </c>
      <c r="F128" s="34">
        <f t="shared" si="93"/>
        <v>0</v>
      </c>
      <c r="G128" s="34">
        <f t="shared" si="93"/>
        <v>0</v>
      </c>
      <c r="H128" s="34">
        <f t="shared" si="93"/>
        <v>0</v>
      </c>
      <c r="I128" s="34">
        <f t="shared" si="93"/>
        <v>0</v>
      </c>
      <c r="J128" s="34">
        <f t="shared" si="93"/>
        <v>0</v>
      </c>
      <c r="K128" s="34">
        <f aca="true" t="shared" si="94" ref="K128:N128">+K129+K130+K131</f>
        <v>0</v>
      </c>
      <c r="L128" s="34">
        <f t="shared" si="94"/>
        <v>0</v>
      </c>
      <c r="M128" s="34">
        <f t="shared" si="94"/>
        <v>0</v>
      </c>
      <c r="N128" s="34">
        <f t="shared" si="94"/>
        <v>0</v>
      </c>
    </row>
    <row r="129" spans="1:14" s="57" customFormat="1" ht="10.5">
      <c r="A129" s="55" t="s">
        <v>62</v>
      </c>
      <c r="B129" s="40" t="s">
        <v>215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s="202" customFormat="1" ht="21">
      <c r="A130" s="55" t="s">
        <v>64</v>
      </c>
      <c r="B130" s="40" t="s">
        <v>216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</row>
    <row r="131" spans="1:14" s="202" customFormat="1" ht="11.25" thickBot="1">
      <c r="A131" s="77" t="s">
        <v>66</v>
      </c>
      <c r="B131" s="41" t="s">
        <v>217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1:14" s="202" customFormat="1" ht="11.25" thickBot="1">
      <c r="A132" s="16" t="s">
        <v>82</v>
      </c>
      <c r="B132" s="39" t="s">
        <v>218</v>
      </c>
      <c r="C132" s="34">
        <f aca="true" t="shared" si="95" ref="C132:J132">+C133+C134+C135+C136</f>
        <v>0</v>
      </c>
      <c r="D132" s="34">
        <f t="shared" si="95"/>
        <v>0</v>
      </c>
      <c r="E132" s="34">
        <f t="shared" si="95"/>
        <v>0</v>
      </c>
      <c r="F132" s="34">
        <f t="shared" si="95"/>
        <v>0</v>
      </c>
      <c r="G132" s="34">
        <f t="shared" si="95"/>
        <v>0</v>
      </c>
      <c r="H132" s="34">
        <f t="shared" si="95"/>
        <v>0</v>
      </c>
      <c r="I132" s="34">
        <f t="shared" si="95"/>
        <v>0</v>
      </c>
      <c r="J132" s="34">
        <f t="shared" si="95"/>
        <v>0</v>
      </c>
      <c r="K132" s="34">
        <f aca="true" t="shared" si="96" ref="K132:N132">+K133+K134+K135+K136</f>
        <v>0</v>
      </c>
      <c r="L132" s="34">
        <f t="shared" si="96"/>
        <v>0</v>
      </c>
      <c r="M132" s="34">
        <f t="shared" si="96"/>
        <v>0</v>
      </c>
      <c r="N132" s="34">
        <f t="shared" si="96"/>
        <v>0</v>
      </c>
    </row>
    <row r="133" spans="1:14" s="202" customFormat="1" ht="10.5">
      <c r="A133" s="55" t="s">
        <v>84</v>
      </c>
      <c r="B133" s="40" t="s">
        <v>219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1:14" s="202" customFormat="1" ht="10.5">
      <c r="A134" s="55" t="s">
        <v>86</v>
      </c>
      <c r="B134" s="40" t="s">
        <v>220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s="202" customFormat="1" ht="10.5">
      <c r="A135" s="55" t="s">
        <v>88</v>
      </c>
      <c r="B135" s="40" t="s">
        <v>221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1:14" s="57" customFormat="1" ht="11.25" thickBot="1">
      <c r="A136" s="77" t="s">
        <v>90</v>
      </c>
      <c r="B136" s="41" t="s">
        <v>222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</row>
    <row r="137" spans="1:14" s="202" customFormat="1" ht="11.25" thickBot="1">
      <c r="A137" s="16" t="s">
        <v>223</v>
      </c>
      <c r="B137" s="39" t="s">
        <v>224</v>
      </c>
      <c r="C137" s="42">
        <f>+C138+C139+C140+C141</f>
        <v>0</v>
      </c>
      <c r="D137" s="42">
        <f>+D138+D139+D140+D141</f>
        <v>0</v>
      </c>
      <c r="E137" s="42">
        <f>D137+C137</f>
        <v>0</v>
      </c>
      <c r="F137" s="42">
        <f>E137+D137</f>
        <v>0</v>
      </c>
      <c r="G137" s="42">
        <f>+G138+G139+G140+G141</f>
        <v>0</v>
      </c>
      <c r="H137" s="42">
        <f>+H138+H139+H140+H141</f>
        <v>0</v>
      </c>
      <c r="I137" s="42">
        <f>H137+G137</f>
        <v>0</v>
      </c>
      <c r="J137" s="42">
        <f>I137+H137</f>
        <v>0</v>
      </c>
      <c r="K137" s="42">
        <f>+K138+K139+K140+K141</f>
        <v>0</v>
      </c>
      <c r="L137" s="42">
        <f>+L138+L139+L140+L141</f>
        <v>0</v>
      </c>
      <c r="M137" s="42">
        <f>L137+K137</f>
        <v>0</v>
      </c>
      <c r="N137" s="42">
        <f>M137+L137</f>
        <v>0</v>
      </c>
    </row>
    <row r="138" spans="1:14" s="202" customFormat="1" ht="10.5">
      <c r="A138" s="55" t="s">
        <v>96</v>
      </c>
      <c r="B138" s="40" t="s">
        <v>225</v>
      </c>
      <c r="C138" s="36">
        <v>0</v>
      </c>
      <c r="D138" s="36"/>
      <c r="E138" s="36">
        <f>D138+C138</f>
        <v>0</v>
      </c>
      <c r="F138" s="36">
        <f>E138+D138</f>
        <v>0</v>
      </c>
      <c r="G138" s="36">
        <v>0</v>
      </c>
      <c r="H138" s="36"/>
      <c r="I138" s="36">
        <f>H138+G138</f>
        <v>0</v>
      </c>
      <c r="J138" s="36">
        <f>I138+H138</f>
        <v>0</v>
      </c>
      <c r="K138" s="36">
        <v>0</v>
      </c>
      <c r="L138" s="36"/>
      <c r="M138" s="36">
        <f>L138+K138</f>
        <v>0</v>
      </c>
      <c r="N138" s="36">
        <f>M138+L138</f>
        <v>0</v>
      </c>
    </row>
    <row r="139" spans="1:14" s="202" customFormat="1" ht="10.5">
      <c r="A139" s="55" t="s">
        <v>98</v>
      </c>
      <c r="B139" s="40" t="s">
        <v>226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spans="1:14" s="57" customFormat="1" ht="10.5">
      <c r="A140" s="55" t="s">
        <v>100</v>
      </c>
      <c r="B140" s="40" t="s">
        <v>227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1:14" s="57" customFormat="1" ht="11.25" thickBot="1">
      <c r="A141" s="77" t="s">
        <v>102</v>
      </c>
      <c r="B141" s="41" t="s">
        <v>228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1:14" s="57" customFormat="1" ht="11.25" thickBot="1">
      <c r="A142" s="16" t="s">
        <v>104</v>
      </c>
      <c r="B142" s="39" t="s">
        <v>229</v>
      </c>
      <c r="C142" s="81">
        <f aca="true" t="shared" si="97" ref="C142:J142">+C143+C144+C145+C146</f>
        <v>0</v>
      </c>
      <c r="D142" s="81">
        <f t="shared" si="97"/>
        <v>0</v>
      </c>
      <c r="E142" s="81">
        <f t="shared" si="97"/>
        <v>0</v>
      </c>
      <c r="F142" s="81">
        <f t="shared" si="97"/>
        <v>0</v>
      </c>
      <c r="G142" s="81">
        <f t="shared" si="97"/>
        <v>0</v>
      </c>
      <c r="H142" s="81">
        <f t="shared" si="97"/>
        <v>0</v>
      </c>
      <c r="I142" s="81">
        <f t="shared" si="97"/>
        <v>0</v>
      </c>
      <c r="J142" s="81">
        <f t="shared" si="97"/>
        <v>0</v>
      </c>
      <c r="K142" s="81">
        <f aca="true" t="shared" si="98" ref="K142:N142">+K143+K144+K145+K146</f>
        <v>0</v>
      </c>
      <c r="L142" s="81">
        <f t="shared" si="98"/>
        <v>0</v>
      </c>
      <c r="M142" s="81">
        <f t="shared" si="98"/>
        <v>0</v>
      </c>
      <c r="N142" s="81">
        <f t="shared" si="98"/>
        <v>0</v>
      </c>
    </row>
    <row r="143" spans="1:14" s="57" customFormat="1" ht="10.5">
      <c r="A143" s="55" t="s">
        <v>106</v>
      </c>
      <c r="B143" s="40" t="s">
        <v>230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1:14" s="57" customFormat="1" ht="10.5">
      <c r="A144" s="55" t="s">
        <v>108</v>
      </c>
      <c r="B144" s="40" t="s">
        <v>231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1:14" s="57" customFormat="1" ht="10.5">
      <c r="A145" s="55" t="s">
        <v>110</v>
      </c>
      <c r="B145" s="40" t="s">
        <v>232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s="202" customFormat="1" ht="11.25" thickBot="1">
      <c r="A146" s="55" t="s">
        <v>112</v>
      </c>
      <c r="B146" s="40" t="s">
        <v>233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1:14" s="202" customFormat="1" ht="11.25" thickBot="1">
      <c r="A147" s="16" t="s">
        <v>114</v>
      </c>
      <c r="B147" s="39" t="s">
        <v>234</v>
      </c>
      <c r="C147" s="82">
        <f aca="true" t="shared" si="99" ref="C147:J147">+C128+C132+C137+C142</f>
        <v>0</v>
      </c>
      <c r="D147" s="82">
        <f t="shared" si="99"/>
        <v>0</v>
      </c>
      <c r="E147" s="82">
        <f t="shared" si="99"/>
        <v>0</v>
      </c>
      <c r="F147" s="82">
        <f t="shared" si="99"/>
        <v>0</v>
      </c>
      <c r="G147" s="82">
        <f t="shared" si="99"/>
        <v>0</v>
      </c>
      <c r="H147" s="82">
        <f t="shared" si="99"/>
        <v>0</v>
      </c>
      <c r="I147" s="82">
        <f t="shared" si="99"/>
        <v>0</v>
      </c>
      <c r="J147" s="82">
        <f t="shared" si="99"/>
        <v>0</v>
      </c>
      <c r="K147" s="82">
        <f aca="true" t="shared" si="100" ref="K147:N147">+K128+K132+K137+K142</f>
        <v>0</v>
      </c>
      <c r="L147" s="82">
        <f t="shared" si="100"/>
        <v>0</v>
      </c>
      <c r="M147" s="82">
        <f t="shared" si="100"/>
        <v>0</v>
      </c>
      <c r="N147" s="82">
        <f t="shared" si="100"/>
        <v>0</v>
      </c>
    </row>
    <row r="148" spans="1:14" s="202" customFormat="1" ht="11.25" thickBot="1">
      <c r="A148" s="83" t="s">
        <v>235</v>
      </c>
      <c r="B148" s="84" t="s">
        <v>236</v>
      </c>
      <c r="C148" s="82">
        <f aca="true" t="shared" si="101" ref="C148:J148">+C127+C147</f>
        <v>30865</v>
      </c>
      <c r="D148" s="82">
        <f t="shared" si="101"/>
        <v>24791</v>
      </c>
      <c r="E148" s="82">
        <f t="shared" si="101"/>
        <v>6074</v>
      </c>
      <c r="F148" s="82">
        <f t="shared" si="101"/>
        <v>0</v>
      </c>
      <c r="G148" s="82">
        <f t="shared" si="101"/>
        <v>31296</v>
      </c>
      <c r="H148" s="82">
        <f t="shared" si="101"/>
        <v>24955</v>
      </c>
      <c r="I148" s="82">
        <f t="shared" si="101"/>
        <v>6341</v>
      </c>
      <c r="J148" s="82">
        <f t="shared" si="101"/>
        <v>0</v>
      </c>
      <c r="K148" s="82">
        <f aca="true" t="shared" si="102" ref="K148:N148">+K127+K147</f>
        <v>16645</v>
      </c>
      <c r="L148" s="82">
        <f t="shared" si="102"/>
        <v>13475</v>
      </c>
      <c r="M148" s="82">
        <f t="shared" si="102"/>
        <v>3170</v>
      </c>
      <c r="N148" s="82">
        <f t="shared" si="102"/>
        <v>0</v>
      </c>
    </row>
    <row r="149" spans="1:14" s="202" customFormat="1" ht="10.5">
      <c r="A149" s="215"/>
      <c r="B149" s="216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1:14" s="202" customFormat="1" ht="10.5">
      <c r="A150" s="215"/>
      <c r="B150" s="216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1:14" s="202" customFormat="1" ht="11.25" thickBot="1">
      <c r="A151" s="205"/>
      <c r="B151" s="206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</row>
    <row r="152" spans="1:14" s="202" customFormat="1" ht="11.25" thickBot="1">
      <c r="A152" s="85" t="s">
        <v>255</v>
      </c>
      <c r="B152" s="86"/>
      <c r="C152" s="87">
        <v>4</v>
      </c>
      <c r="D152" s="88">
        <v>2.6</v>
      </c>
      <c r="E152" s="88">
        <v>1.4</v>
      </c>
      <c r="F152" s="88">
        <v>0</v>
      </c>
      <c r="G152" s="87">
        <v>4</v>
      </c>
      <c r="H152" s="88">
        <v>2.6</v>
      </c>
      <c r="I152" s="88">
        <v>1.4</v>
      </c>
      <c r="J152" s="88">
        <v>0</v>
      </c>
      <c r="K152" s="87">
        <v>4</v>
      </c>
      <c r="L152" s="88">
        <v>2.6</v>
      </c>
      <c r="M152" s="88">
        <v>1.4</v>
      </c>
      <c r="N152" s="88">
        <v>0</v>
      </c>
    </row>
    <row r="153" spans="1:14" s="202" customFormat="1" ht="11.25" thickBot="1">
      <c r="A153" s="85" t="s">
        <v>256</v>
      </c>
      <c r="B153" s="86"/>
      <c r="C153" s="88">
        <v>0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  <c r="I153" s="88">
        <v>0</v>
      </c>
      <c r="J153" s="88">
        <v>0</v>
      </c>
      <c r="K153" s="88">
        <v>0</v>
      </c>
      <c r="L153" s="88">
        <v>0</v>
      </c>
      <c r="M153" s="88">
        <v>0</v>
      </c>
      <c r="N153" s="88">
        <v>0</v>
      </c>
    </row>
  </sheetData>
  <mergeCells count="20">
    <mergeCell ref="F5:F6"/>
    <mergeCell ref="C3:F3"/>
    <mergeCell ref="C91:F91"/>
    <mergeCell ref="A5:A6"/>
    <mergeCell ref="B5:B6"/>
    <mergeCell ref="C5:C6"/>
    <mergeCell ref="D5:D6"/>
    <mergeCell ref="E5:E6"/>
    <mergeCell ref="G91:J91"/>
    <mergeCell ref="G3:J3"/>
    <mergeCell ref="G5:G6"/>
    <mergeCell ref="H5:H6"/>
    <mergeCell ref="I5:I6"/>
    <mergeCell ref="J5:J6"/>
    <mergeCell ref="K91:N91"/>
    <mergeCell ref="K3:N3"/>
    <mergeCell ref="K5:K6"/>
    <mergeCell ref="L5:L6"/>
    <mergeCell ref="M5:M6"/>
    <mergeCell ref="N5:N6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landscape" paperSize="9" r:id="rId1"/>
  <headerFooter>
    <oddHeader>&amp;C&amp;"-,Félkövér"&amp;9
Tiszagyulaháza Aprajafalva Óvoda 2014.évi költségvetési bevételei és kiadásai, előirányzat csoportonként és kiemelt előirányzatonként&amp;R&amp;"-,Dőlt"&amp;8 3.melléklet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workbookViewId="0" topLeftCell="A107">
      <selection activeCell="S137" sqref="S137"/>
    </sheetView>
  </sheetViews>
  <sheetFormatPr defaultColWidth="9.140625" defaultRowHeight="15"/>
  <cols>
    <col min="1" max="1" width="3.421875" style="13" customWidth="1"/>
    <col min="2" max="2" width="43.8515625" style="14" customWidth="1"/>
    <col min="3" max="3" width="6.57421875" style="15" customWidth="1"/>
    <col min="4" max="4" width="6.140625" style="15" customWidth="1"/>
    <col min="5" max="5" width="7.00390625" style="15" customWidth="1"/>
    <col min="6" max="6" width="6.140625" style="15" customWidth="1"/>
    <col min="7" max="7" width="6.8515625" style="15" customWidth="1"/>
    <col min="8" max="8" width="6.57421875" style="15" customWidth="1"/>
    <col min="9" max="9" width="7.00390625" style="15" customWidth="1"/>
    <col min="10" max="10" width="6.00390625" style="15" customWidth="1"/>
    <col min="11" max="11" width="6.8515625" style="15" customWidth="1"/>
    <col min="12" max="12" width="6.57421875" style="15" customWidth="1"/>
    <col min="13" max="13" width="7.00390625" style="15" customWidth="1"/>
    <col min="14" max="14" width="6.00390625" style="15" customWidth="1"/>
    <col min="15" max="256" width="9.140625" style="8" customWidth="1"/>
    <col min="257" max="257" width="16.7109375" style="8" customWidth="1"/>
    <col min="258" max="258" width="61.7109375" style="8" customWidth="1"/>
    <col min="259" max="259" width="21.421875" style="8" customWidth="1"/>
    <col min="260" max="512" width="9.140625" style="8" customWidth="1"/>
    <col min="513" max="513" width="16.7109375" style="8" customWidth="1"/>
    <col min="514" max="514" width="61.7109375" style="8" customWidth="1"/>
    <col min="515" max="515" width="21.421875" style="8" customWidth="1"/>
    <col min="516" max="768" width="9.140625" style="8" customWidth="1"/>
    <col min="769" max="769" width="16.7109375" style="8" customWidth="1"/>
    <col min="770" max="770" width="61.7109375" style="8" customWidth="1"/>
    <col min="771" max="771" width="21.421875" style="8" customWidth="1"/>
    <col min="772" max="1024" width="9.140625" style="8" customWidth="1"/>
    <col min="1025" max="1025" width="16.7109375" style="8" customWidth="1"/>
    <col min="1026" max="1026" width="61.7109375" style="8" customWidth="1"/>
    <col min="1027" max="1027" width="21.421875" style="8" customWidth="1"/>
    <col min="1028" max="1280" width="9.140625" style="8" customWidth="1"/>
    <col min="1281" max="1281" width="16.7109375" style="8" customWidth="1"/>
    <col min="1282" max="1282" width="61.7109375" style="8" customWidth="1"/>
    <col min="1283" max="1283" width="21.421875" style="8" customWidth="1"/>
    <col min="1284" max="1536" width="9.140625" style="8" customWidth="1"/>
    <col min="1537" max="1537" width="16.7109375" style="8" customWidth="1"/>
    <col min="1538" max="1538" width="61.7109375" style="8" customWidth="1"/>
    <col min="1539" max="1539" width="21.421875" style="8" customWidth="1"/>
    <col min="1540" max="1792" width="9.140625" style="8" customWidth="1"/>
    <col min="1793" max="1793" width="16.7109375" style="8" customWidth="1"/>
    <col min="1794" max="1794" width="61.7109375" style="8" customWidth="1"/>
    <col min="1795" max="1795" width="21.421875" style="8" customWidth="1"/>
    <col min="1796" max="2048" width="9.140625" style="8" customWidth="1"/>
    <col min="2049" max="2049" width="16.7109375" style="8" customWidth="1"/>
    <col min="2050" max="2050" width="61.7109375" style="8" customWidth="1"/>
    <col min="2051" max="2051" width="21.421875" style="8" customWidth="1"/>
    <col min="2052" max="2304" width="9.140625" style="8" customWidth="1"/>
    <col min="2305" max="2305" width="16.7109375" style="8" customWidth="1"/>
    <col min="2306" max="2306" width="61.7109375" style="8" customWidth="1"/>
    <col min="2307" max="2307" width="21.421875" style="8" customWidth="1"/>
    <col min="2308" max="2560" width="9.140625" style="8" customWidth="1"/>
    <col min="2561" max="2561" width="16.7109375" style="8" customWidth="1"/>
    <col min="2562" max="2562" width="61.7109375" style="8" customWidth="1"/>
    <col min="2563" max="2563" width="21.421875" style="8" customWidth="1"/>
    <col min="2564" max="2816" width="9.140625" style="8" customWidth="1"/>
    <col min="2817" max="2817" width="16.7109375" style="8" customWidth="1"/>
    <col min="2818" max="2818" width="61.7109375" style="8" customWidth="1"/>
    <col min="2819" max="2819" width="21.421875" style="8" customWidth="1"/>
    <col min="2820" max="3072" width="9.140625" style="8" customWidth="1"/>
    <col min="3073" max="3073" width="16.7109375" style="8" customWidth="1"/>
    <col min="3074" max="3074" width="61.7109375" style="8" customWidth="1"/>
    <col min="3075" max="3075" width="21.421875" style="8" customWidth="1"/>
    <col min="3076" max="3328" width="9.140625" style="8" customWidth="1"/>
    <col min="3329" max="3329" width="16.7109375" style="8" customWidth="1"/>
    <col min="3330" max="3330" width="61.7109375" style="8" customWidth="1"/>
    <col min="3331" max="3331" width="21.421875" style="8" customWidth="1"/>
    <col min="3332" max="3584" width="9.140625" style="8" customWidth="1"/>
    <col min="3585" max="3585" width="16.7109375" style="8" customWidth="1"/>
    <col min="3586" max="3586" width="61.7109375" style="8" customWidth="1"/>
    <col min="3587" max="3587" width="21.421875" style="8" customWidth="1"/>
    <col min="3588" max="3840" width="9.140625" style="8" customWidth="1"/>
    <col min="3841" max="3841" width="16.7109375" style="8" customWidth="1"/>
    <col min="3842" max="3842" width="61.7109375" style="8" customWidth="1"/>
    <col min="3843" max="3843" width="21.421875" style="8" customWidth="1"/>
    <col min="3844" max="4096" width="9.140625" style="8" customWidth="1"/>
    <col min="4097" max="4097" width="16.7109375" style="8" customWidth="1"/>
    <col min="4098" max="4098" width="61.7109375" style="8" customWidth="1"/>
    <col min="4099" max="4099" width="21.421875" style="8" customWidth="1"/>
    <col min="4100" max="4352" width="9.140625" style="8" customWidth="1"/>
    <col min="4353" max="4353" width="16.7109375" style="8" customWidth="1"/>
    <col min="4354" max="4354" width="61.7109375" style="8" customWidth="1"/>
    <col min="4355" max="4355" width="21.421875" style="8" customWidth="1"/>
    <col min="4356" max="4608" width="9.140625" style="8" customWidth="1"/>
    <col min="4609" max="4609" width="16.7109375" style="8" customWidth="1"/>
    <col min="4610" max="4610" width="61.7109375" style="8" customWidth="1"/>
    <col min="4611" max="4611" width="21.421875" style="8" customWidth="1"/>
    <col min="4612" max="4864" width="9.140625" style="8" customWidth="1"/>
    <col min="4865" max="4865" width="16.7109375" style="8" customWidth="1"/>
    <col min="4866" max="4866" width="61.7109375" style="8" customWidth="1"/>
    <col min="4867" max="4867" width="21.421875" style="8" customWidth="1"/>
    <col min="4868" max="5120" width="9.140625" style="8" customWidth="1"/>
    <col min="5121" max="5121" width="16.7109375" style="8" customWidth="1"/>
    <col min="5122" max="5122" width="61.7109375" style="8" customWidth="1"/>
    <col min="5123" max="5123" width="21.421875" style="8" customWidth="1"/>
    <col min="5124" max="5376" width="9.140625" style="8" customWidth="1"/>
    <col min="5377" max="5377" width="16.7109375" style="8" customWidth="1"/>
    <col min="5378" max="5378" width="61.7109375" style="8" customWidth="1"/>
    <col min="5379" max="5379" width="21.421875" style="8" customWidth="1"/>
    <col min="5380" max="5632" width="9.140625" style="8" customWidth="1"/>
    <col min="5633" max="5633" width="16.7109375" style="8" customWidth="1"/>
    <col min="5634" max="5634" width="61.7109375" style="8" customWidth="1"/>
    <col min="5635" max="5635" width="21.421875" style="8" customWidth="1"/>
    <col min="5636" max="5888" width="9.140625" style="8" customWidth="1"/>
    <col min="5889" max="5889" width="16.7109375" style="8" customWidth="1"/>
    <col min="5890" max="5890" width="61.7109375" style="8" customWidth="1"/>
    <col min="5891" max="5891" width="21.421875" style="8" customWidth="1"/>
    <col min="5892" max="6144" width="9.140625" style="8" customWidth="1"/>
    <col min="6145" max="6145" width="16.7109375" style="8" customWidth="1"/>
    <col min="6146" max="6146" width="61.7109375" style="8" customWidth="1"/>
    <col min="6147" max="6147" width="21.421875" style="8" customWidth="1"/>
    <col min="6148" max="6400" width="9.140625" style="8" customWidth="1"/>
    <col min="6401" max="6401" width="16.7109375" style="8" customWidth="1"/>
    <col min="6402" max="6402" width="61.7109375" style="8" customWidth="1"/>
    <col min="6403" max="6403" width="21.421875" style="8" customWidth="1"/>
    <col min="6404" max="6656" width="9.140625" style="8" customWidth="1"/>
    <col min="6657" max="6657" width="16.7109375" style="8" customWidth="1"/>
    <col min="6658" max="6658" width="61.7109375" style="8" customWidth="1"/>
    <col min="6659" max="6659" width="21.421875" style="8" customWidth="1"/>
    <col min="6660" max="6912" width="9.140625" style="8" customWidth="1"/>
    <col min="6913" max="6913" width="16.7109375" style="8" customWidth="1"/>
    <col min="6914" max="6914" width="61.7109375" style="8" customWidth="1"/>
    <col min="6915" max="6915" width="21.421875" style="8" customWidth="1"/>
    <col min="6916" max="7168" width="9.140625" style="8" customWidth="1"/>
    <col min="7169" max="7169" width="16.7109375" style="8" customWidth="1"/>
    <col min="7170" max="7170" width="61.7109375" style="8" customWidth="1"/>
    <col min="7171" max="7171" width="21.421875" style="8" customWidth="1"/>
    <col min="7172" max="7424" width="9.140625" style="8" customWidth="1"/>
    <col min="7425" max="7425" width="16.7109375" style="8" customWidth="1"/>
    <col min="7426" max="7426" width="61.7109375" style="8" customWidth="1"/>
    <col min="7427" max="7427" width="21.421875" style="8" customWidth="1"/>
    <col min="7428" max="7680" width="9.140625" style="8" customWidth="1"/>
    <col min="7681" max="7681" width="16.7109375" style="8" customWidth="1"/>
    <col min="7682" max="7682" width="61.7109375" style="8" customWidth="1"/>
    <col min="7683" max="7683" width="21.421875" style="8" customWidth="1"/>
    <col min="7684" max="7936" width="9.140625" style="8" customWidth="1"/>
    <col min="7937" max="7937" width="16.7109375" style="8" customWidth="1"/>
    <col min="7938" max="7938" width="61.7109375" style="8" customWidth="1"/>
    <col min="7939" max="7939" width="21.421875" style="8" customWidth="1"/>
    <col min="7940" max="8192" width="9.140625" style="8" customWidth="1"/>
    <col min="8193" max="8193" width="16.7109375" style="8" customWidth="1"/>
    <col min="8194" max="8194" width="61.7109375" style="8" customWidth="1"/>
    <col min="8195" max="8195" width="21.421875" style="8" customWidth="1"/>
    <col min="8196" max="8448" width="9.140625" style="8" customWidth="1"/>
    <col min="8449" max="8449" width="16.7109375" style="8" customWidth="1"/>
    <col min="8450" max="8450" width="61.7109375" style="8" customWidth="1"/>
    <col min="8451" max="8451" width="21.421875" style="8" customWidth="1"/>
    <col min="8452" max="8704" width="9.140625" style="8" customWidth="1"/>
    <col min="8705" max="8705" width="16.7109375" style="8" customWidth="1"/>
    <col min="8706" max="8706" width="61.7109375" style="8" customWidth="1"/>
    <col min="8707" max="8707" width="21.421875" style="8" customWidth="1"/>
    <col min="8708" max="8960" width="9.140625" style="8" customWidth="1"/>
    <col min="8961" max="8961" width="16.7109375" style="8" customWidth="1"/>
    <col min="8962" max="8962" width="61.7109375" style="8" customWidth="1"/>
    <col min="8963" max="8963" width="21.421875" style="8" customWidth="1"/>
    <col min="8964" max="9216" width="9.140625" style="8" customWidth="1"/>
    <col min="9217" max="9217" width="16.7109375" style="8" customWidth="1"/>
    <col min="9218" max="9218" width="61.7109375" style="8" customWidth="1"/>
    <col min="9219" max="9219" width="21.421875" style="8" customWidth="1"/>
    <col min="9220" max="9472" width="9.140625" style="8" customWidth="1"/>
    <col min="9473" max="9473" width="16.7109375" style="8" customWidth="1"/>
    <col min="9474" max="9474" width="61.7109375" style="8" customWidth="1"/>
    <col min="9475" max="9475" width="21.421875" style="8" customWidth="1"/>
    <col min="9476" max="9728" width="9.140625" style="8" customWidth="1"/>
    <col min="9729" max="9729" width="16.7109375" style="8" customWidth="1"/>
    <col min="9730" max="9730" width="61.7109375" style="8" customWidth="1"/>
    <col min="9731" max="9731" width="21.421875" style="8" customWidth="1"/>
    <col min="9732" max="9984" width="9.140625" style="8" customWidth="1"/>
    <col min="9985" max="9985" width="16.7109375" style="8" customWidth="1"/>
    <col min="9986" max="9986" width="61.7109375" style="8" customWidth="1"/>
    <col min="9987" max="9987" width="21.421875" style="8" customWidth="1"/>
    <col min="9988" max="10240" width="9.140625" style="8" customWidth="1"/>
    <col min="10241" max="10241" width="16.7109375" style="8" customWidth="1"/>
    <col min="10242" max="10242" width="61.7109375" style="8" customWidth="1"/>
    <col min="10243" max="10243" width="21.421875" style="8" customWidth="1"/>
    <col min="10244" max="10496" width="9.140625" style="8" customWidth="1"/>
    <col min="10497" max="10497" width="16.7109375" style="8" customWidth="1"/>
    <col min="10498" max="10498" width="61.7109375" style="8" customWidth="1"/>
    <col min="10499" max="10499" width="21.421875" style="8" customWidth="1"/>
    <col min="10500" max="10752" width="9.140625" style="8" customWidth="1"/>
    <col min="10753" max="10753" width="16.7109375" style="8" customWidth="1"/>
    <col min="10754" max="10754" width="61.7109375" style="8" customWidth="1"/>
    <col min="10755" max="10755" width="21.421875" style="8" customWidth="1"/>
    <col min="10756" max="11008" width="9.140625" style="8" customWidth="1"/>
    <col min="11009" max="11009" width="16.7109375" style="8" customWidth="1"/>
    <col min="11010" max="11010" width="61.7109375" style="8" customWidth="1"/>
    <col min="11011" max="11011" width="21.421875" style="8" customWidth="1"/>
    <col min="11012" max="11264" width="9.140625" style="8" customWidth="1"/>
    <col min="11265" max="11265" width="16.7109375" style="8" customWidth="1"/>
    <col min="11266" max="11266" width="61.7109375" style="8" customWidth="1"/>
    <col min="11267" max="11267" width="21.421875" style="8" customWidth="1"/>
    <col min="11268" max="11520" width="9.140625" style="8" customWidth="1"/>
    <col min="11521" max="11521" width="16.7109375" style="8" customWidth="1"/>
    <col min="11522" max="11522" width="61.7109375" style="8" customWidth="1"/>
    <col min="11523" max="11523" width="21.421875" style="8" customWidth="1"/>
    <col min="11524" max="11776" width="9.140625" style="8" customWidth="1"/>
    <col min="11777" max="11777" width="16.7109375" style="8" customWidth="1"/>
    <col min="11778" max="11778" width="61.7109375" style="8" customWidth="1"/>
    <col min="11779" max="11779" width="21.421875" style="8" customWidth="1"/>
    <col min="11780" max="12032" width="9.140625" style="8" customWidth="1"/>
    <col min="12033" max="12033" width="16.7109375" style="8" customWidth="1"/>
    <col min="12034" max="12034" width="61.7109375" style="8" customWidth="1"/>
    <col min="12035" max="12035" width="21.421875" style="8" customWidth="1"/>
    <col min="12036" max="12288" width="9.140625" style="8" customWidth="1"/>
    <col min="12289" max="12289" width="16.7109375" style="8" customWidth="1"/>
    <col min="12290" max="12290" width="61.7109375" style="8" customWidth="1"/>
    <col min="12291" max="12291" width="21.421875" style="8" customWidth="1"/>
    <col min="12292" max="12544" width="9.140625" style="8" customWidth="1"/>
    <col min="12545" max="12545" width="16.7109375" style="8" customWidth="1"/>
    <col min="12546" max="12546" width="61.7109375" style="8" customWidth="1"/>
    <col min="12547" max="12547" width="21.421875" style="8" customWidth="1"/>
    <col min="12548" max="12800" width="9.140625" style="8" customWidth="1"/>
    <col min="12801" max="12801" width="16.7109375" style="8" customWidth="1"/>
    <col min="12802" max="12802" width="61.7109375" style="8" customWidth="1"/>
    <col min="12803" max="12803" width="21.421875" style="8" customWidth="1"/>
    <col min="12804" max="13056" width="9.140625" style="8" customWidth="1"/>
    <col min="13057" max="13057" width="16.7109375" style="8" customWidth="1"/>
    <col min="13058" max="13058" width="61.7109375" style="8" customWidth="1"/>
    <col min="13059" max="13059" width="21.421875" style="8" customWidth="1"/>
    <col min="13060" max="13312" width="9.140625" style="8" customWidth="1"/>
    <col min="13313" max="13313" width="16.7109375" style="8" customWidth="1"/>
    <col min="13314" max="13314" width="61.7109375" style="8" customWidth="1"/>
    <col min="13315" max="13315" width="21.421875" style="8" customWidth="1"/>
    <col min="13316" max="13568" width="9.140625" style="8" customWidth="1"/>
    <col min="13569" max="13569" width="16.7109375" style="8" customWidth="1"/>
    <col min="13570" max="13570" width="61.7109375" style="8" customWidth="1"/>
    <col min="13571" max="13571" width="21.421875" style="8" customWidth="1"/>
    <col min="13572" max="13824" width="9.140625" style="8" customWidth="1"/>
    <col min="13825" max="13825" width="16.7109375" style="8" customWidth="1"/>
    <col min="13826" max="13826" width="61.7109375" style="8" customWidth="1"/>
    <col min="13827" max="13827" width="21.421875" style="8" customWidth="1"/>
    <col min="13828" max="14080" width="9.140625" style="8" customWidth="1"/>
    <col min="14081" max="14081" width="16.7109375" style="8" customWidth="1"/>
    <col min="14082" max="14082" width="61.7109375" style="8" customWidth="1"/>
    <col min="14083" max="14083" width="21.421875" style="8" customWidth="1"/>
    <col min="14084" max="14336" width="9.140625" style="8" customWidth="1"/>
    <col min="14337" max="14337" width="16.7109375" style="8" customWidth="1"/>
    <col min="14338" max="14338" width="61.7109375" style="8" customWidth="1"/>
    <col min="14339" max="14339" width="21.421875" style="8" customWidth="1"/>
    <col min="14340" max="14592" width="9.140625" style="8" customWidth="1"/>
    <col min="14593" max="14593" width="16.7109375" style="8" customWidth="1"/>
    <col min="14594" max="14594" width="61.7109375" style="8" customWidth="1"/>
    <col min="14595" max="14595" width="21.421875" style="8" customWidth="1"/>
    <col min="14596" max="14848" width="9.140625" style="8" customWidth="1"/>
    <col min="14849" max="14849" width="16.7109375" style="8" customWidth="1"/>
    <col min="14850" max="14850" width="61.7109375" style="8" customWidth="1"/>
    <col min="14851" max="14851" width="21.421875" style="8" customWidth="1"/>
    <col min="14852" max="15104" width="9.140625" style="8" customWidth="1"/>
    <col min="15105" max="15105" width="16.7109375" style="8" customWidth="1"/>
    <col min="15106" max="15106" width="61.7109375" style="8" customWidth="1"/>
    <col min="15107" max="15107" width="21.421875" style="8" customWidth="1"/>
    <col min="15108" max="15360" width="9.140625" style="8" customWidth="1"/>
    <col min="15361" max="15361" width="16.7109375" style="8" customWidth="1"/>
    <col min="15362" max="15362" width="61.7109375" style="8" customWidth="1"/>
    <col min="15363" max="15363" width="21.421875" style="8" customWidth="1"/>
    <col min="15364" max="15616" width="9.140625" style="8" customWidth="1"/>
    <col min="15617" max="15617" width="16.7109375" style="8" customWidth="1"/>
    <col min="15618" max="15618" width="61.7109375" style="8" customWidth="1"/>
    <col min="15619" max="15619" width="21.421875" style="8" customWidth="1"/>
    <col min="15620" max="15872" width="9.140625" style="8" customWidth="1"/>
    <col min="15873" max="15873" width="16.7109375" style="8" customWidth="1"/>
    <col min="15874" max="15874" width="61.7109375" style="8" customWidth="1"/>
    <col min="15875" max="15875" width="21.421875" style="8" customWidth="1"/>
    <col min="15876" max="16128" width="9.140625" style="8" customWidth="1"/>
    <col min="16129" max="16129" width="16.7109375" style="8" customWidth="1"/>
    <col min="16130" max="16130" width="61.7109375" style="8" customWidth="1"/>
    <col min="16131" max="16131" width="21.421875" style="8" customWidth="1"/>
    <col min="16132" max="16384" width="9.140625" style="8" customWidth="1"/>
  </cols>
  <sheetData>
    <row r="1" spans="1:14" s="4" customFormat="1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7" customFormat="1" ht="14.25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 t="s">
        <v>246</v>
      </c>
    </row>
    <row r="3" spans="1:14" s="49" customFormat="1" ht="22.5" customHeight="1" thickBot="1">
      <c r="A3" s="48" t="s">
        <v>262</v>
      </c>
      <c r="B3" s="89" t="s">
        <v>250</v>
      </c>
      <c r="C3" s="102" t="s">
        <v>275</v>
      </c>
      <c r="D3" s="103"/>
      <c r="E3" s="103"/>
      <c r="F3" s="104"/>
      <c r="G3" s="102" t="s">
        <v>276</v>
      </c>
      <c r="H3" s="103"/>
      <c r="I3" s="103"/>
      <c r="J3" s="104"/>
      <c r="K3" s="102" t="s">
        <v>285</v>
      </c>
      <c r="L3" s="103"/>
      <c r="M3" s="103"/>
      <c r="N3" s="104"/>
    </row>
    <row r="4" spans="1:14" s="53" customFormat="1" ht="11.25" thickBot="1">
      <c r="A4" s="50" t="s">
        <v>237</v>
      </c>
      <c r="B4" s="51" t="s">
        <v>238</v>
      </c>
      <c r="C4" s="52" t="s">
        <v>239</v>
      </c>
      <c r="D4" s="52" t="s">
        <v>247</v>
      </c>
      <c r="E4" s="52" t="s">
        <v>248</v>
      </c>
      <c r="F4" s="52" t="s">
        <v>249</v>
      </c>
      <c r="G4" s="52" t="s">
        <v>270</v>
      </c>
      <c r="H4" s="52" t="s">
        <v>271</v>
      </c>
      <c r="I4" s="52" t="s">
        <v>272</v>
      </c>
      <c r="J4" s="52" t="s">
        <v>273</v>
      </c>
      <c r="K4" s="52" t="s">
        <v>274</v>
      </c>
      <c r="L4" s="52" t="s">
        <v>289</v>
      </c>
      <c r="M4" s="52" t="s">
        <v>290</v>
      </c>
      <c r="N4" s="52" t="s">
        <v>291</v>
      </c>
    </row>
    <row r="5" spans="1:14" s="53" customFormat="1" ht="10.5">
      <c r="A5" s="107"/>
      <c r="B5" s="107" t="s">
        <v>251</v>
      </c>
      <c r="C5" s="105" t="s">
        <v>266</v>
      </c>
      <c r="D5" s="107" t="s">
        <v>264</v>
      </c>
      <c r="E5" s="107" t="s">
        <v>267</v>
      </c>
      <c r="F5" s="107" t="s">
        <v>284</v>
      </c>
      <c r="G5" s="105" t="s">
        <v>242</v>
      </c>
      <c r="H5" s="107" t="s">
        <v>264</v>
      </c>
      <c r="I5" s="107" t="s">
        <v>267</v>
      </c>
      <c r="J5" s="107" t="s">
        <v>268</v>
      </c>
      <c r="K5" s="105" t="s">
        <v>242</v>
      </c>
      <c r="L5" s="107" t="s">
        <v>264</v>
      </c>
      <c r="M5" s="107" t="s">
        <v>267</v>
      </c>
      <c r="N5" s="107" t="s">
        <v>268</v>
      </c>
    </row>
    <row r="6" spans="1:14" s="53" customFormat="1" ht="31.5" customHeight="1" thickBot="1">
      <c r="A6" s="108"/>
      <c r="B6" s="108"/>
      <c r="C6" s="106"/>
      <c r="D6" s="108"/>
      <c r="E6" s="108"/>
      <c r="F6" s="108"/>
      <c r="G6" s="106"/>
      <c r="H6" s="108"/>
      <c r="I6" s="108"/>
      <c r="J6" s="108"/>
      <c r="K6" s="106"/>
      <c r="L6" s="108"/>
      <c r="M6" s="108"/>
      <c r="N6" s="108"/>
    </row>
    <row r="7" spans="1:14" s="53" customFormat="1" ht="11.25" thickBot="1">
      <c r="A7" s="54" t="s">
        <v>4</v>
      </c>
      <c r="B7" s="43" t="s">
        <v>5</v>
      </c>
      <c r="C7" s="34">
        <f>D7+E7+F7</f>
        <v>65680</v>
      </c>
      <c r="D7" s="34">
        <f>D8+D9+D10+D11+D13</f>
        <v>65680</v>
      </c>
      <c r="E7" s="34">
        <f aca="true" t="shared" si="0" ref="E7:F7">E8+E9+E10+E11</f>
        <v>0</v>
      </c>
      <c r="F7" s="34">
        <f t="shared" si="0"/>
        <v>0</v>
      </c>
      <c r="G7" s="34">
        <f>H7+I7+J7</f>
        <v>68232</v>
      </c>
      <c r="H7" s="34">
        <f>H8+H9+H10+H11+H12+H13</f>
        <v>68232</v>
      </c>
      <c r="I7" s="34">
        <f aca="true" t="shared" si="1" ref="I7:J7">I8+I9+I10+I11</f>
        <v>0</v>
      </c>
      <c r="J7" s="34">
        <f t="shared" si="1"/>
        <v>0</v>
      </c>
      <c r="K7" s="34">
        <f>L7+M7+N7</f>
        <v>34246</v>
      </c>
      <c r="L7" s="34">
        <f>L8+L9+L10+L11+L12+L13</f>
        <v>34246</v>
      </c>
      <c r="M7" s="34">
        <f aca="true" t="shared" si="2" ref="M7:N7">M8+M9+M10+M11</f>
        <v>0</v>
      </c>
      <c r="N7" s="34">
        <f t="shared" si="2"/>
        <v>0</v>
      </c>
    </row>
    <row r="8" spans="1:14" s="57" customFormat="1" ht="10.5">
      <c r="A8" s="55" t="s">
        <v>6</v>
      </c>
      <c r="B8" s="56" t="s">
        <v>7</v>
      </c>
      <c r="C8" s="21">
        <f>D8+E8+F8</f>
        <v>11621</v>
      </c>
      <c r="D8" s="21">
        <v>11621</v>
      </c>
      <c r="E8" s="21"/>
      <c r="F8" s="21"/>
      <c r="G8" s="21">
        <f>H8+I8+J8</f>
        <v>14659</v>
      </c>
      <c r="H8" s="21">
        <v>14659</v>
      </c>
      <c r="I8" s="21"/>
      <c r="J8" s="21"/>
      <c r="K8" s="21">
        <f>L8+M8+N8</f>
        <v>7623</v>
      </c>
      <c r="L8" s="21">
        <v>7623</v>
      </c>
      <c r="M8" s="21"/>
      <c r="N8" s="21"/>
    </row>
    <row r="9" spans="1:14" s="60" customFormat="1" ht="10.5">
      <c r="A9" s="58" t="s">
        <v>8</v>
      </c>
      <c r="B9" s="59" t="s">
        <v>9</v>
      </c>
      <c r="C9" s="21">
        <f aca="true" t="shared" si="3" ref="C9:C11">D9+E9+F9</f>
        <v>15968</v>
      </c>
      <c r="D9" s="24">
        <v>15968</v>
      </c>
      <c r="E9" s="21"/>
      <c r="F9" s="21"/>
      <c r="G9" s="21">
        <f aca="true" t="shared" si="4" ref="G9:G12">H9+I9+J9</f>
        <v>15968</v>
      </c>
      <c r="H9" s="24">
        <v>15968</v>
      </c>
      <c r="I9" s="21"/>
      <c r="J9" s="21"/>
      <c r="K9" s="21">
        <f aca="true" t="shared" si="5" ref="K9:K12">L9+M9+N9</f>
        <v>8036</v>
      </c>
      <c r="L9" s="24">
        <v>8036</v>
      </c>
      <c r="M9" s="21"/>
      <c r="N9" s="21"/>
    </row>
    <row r="10" spans="1:14" s="60" customFormat="1" ht="10.5">
      <c r="A10" s="58" t="s">
        <v>10</v>
      </c>
      <c r="B10" s="59" t="s">
        <v>11</v>
      </c>
      <c r="C10" s="21">
        <f t="shared" si="3"/>
        <v>26067</v>
      </c>
      <c r="D10" s="24">
        <v>26067</v>
      </c>
      <c r="E10" s="21"/>
      <c r="F10" s="21"/>
      <c r="G10" s="21">
        <f t="shared" si="4"/>
        <v>23029</v>
      </c>
      <c r="H10" s="24">
        <v>23029</v>
      </c>
      <c r="I10" s="21"/>
      <c r="J10" s="21"/>
      <c r="K10" s="21">
        <f t="shared" si="5"/>
        <v>11620</v>
      </c>
      <c r="L10" s="24">
        <v>11620</v>
      </c>
      <c r="M10" s="21"/>
      <c r="N10" s="21"/>
    </row>
    <row r="11" spans="1:14" s="60" customFormat="1" ht="10.5">
      <c r="A11" s="58" t="s">
        <v>12</v>
      </c>
      <c r="B11" s="59" t="s">
        <v>13</v>
      </c>
      <c r="C11" s="21">
        <f t="shared" si="3"/>
        <v>856</v>
      </c>
      <c r="D11" s="24">
        <v>856</v>
      </c>
      <c r="E11" s="21"/>
      <c r="F11" s="21"/>
      <c r="G11" s="21">
        <f t="shared" si="4"/>
        <v>856</v>
      </c>
      <c r="H11" s="24">
        <v>856</v>
      </c>
      <c r="I11" s="21"/>
      <c r="J11" s="21"/>
      <c r="K11" s="21">
        <f t="shared" si="5"/>
        <v>445</v>
      </c>
      <c r="L11" s="24">
        <v>445</v>
      </c>
      <c r="M11" s="21"/>
      <c r="N11" s="21"/>
    </row>
    <row r="12" spans="1:14" s="60" customFormat="1" ht="10.5">
      <c r="A12" s="58" t="s">
        <v>14</v>
      </c>
      <c r="B12" s="59" t="s">
        <v>15</v>
      </c>
      <c r="C12" s="21">
        <f aca="true" t="shared" si="6" ref="C12">D12+E12+F12</f>
        <v>0</v>
      </c>
      <c r="D12" s="24">
        <v>0</v>
      </c>
      <c r="E12" s="21"/>
      <c r="F12" s="21"/>
      <c r="G12" s="21">
        <f t="shared" si="4"/>
        <v>6632</v>
      </c>
      <c r="H12" s="24">
        <v>6632</v>
      </c>
      <c r="I12" s="21"/>
      <c r="J12" s="21"/>
      <c r="K12" s="21">
        <f t="shared" si="5"/>
        <v>6058</v>
      </c>
      <c r="L12" s="24">
        <v>6058</v>
      </c>
      <c r="M12" s="21"/>
      <c r="N12" s="21"/>
    </row>
    <row r="13" spans="1:14" s="57" customFormat="1" ht="11.25" thickBot="1">
      <c r="A13" s="61" t="s">
        <v>16</v>
      </c>
      <c r="B13" s="62" t="s">
        <v>17</v>
      </c>
      <c r="C13" s="21">
        <f>D13+E13+F13</f>
        <v>11168</v>
      </c>
      <c r="D13" s="21">
        <v>11168</v>
      </c>
      <c r="E13" s="21"/>
      <c r="F13" s="21"/>
      <c r="G13" s="21">
        <f>H13+I13+J13</f>
        <v>7088</v>
      </c>
      <c r="H13" s="21">
        <v>7088</v>
      </c>
      <c r="I13" s="21"/>
      <c r="J13" s="21"/>
      <c r="K13" s="21">
        <f>L13+M13+N13</f>
        <v>464</v>
      </c>
      <c r="L13" s="21">
        <v>464</v>
      </c>
      <c r="M13" s="21"/>
      <c r="N13" s="21"/>
    </row>
    <row r="14" spans="1:14" s="57" customFormat="1" ht="11.25" thickBot="1">
      <c r="A14" s="16" t="s">
        <v>18</v>
      </c>
      <c r="B14" s="63" t="s">
        <v>19</v>
      </c>
      <c r="C14" s="34">
        <f>+C15+C16+C17+C18+C19</f>
        <v>0</v>
      </c>
      <c r="D14" s="34">
        <f>+D15+D16+D17+D18+D19</f>
        <v>0</v>
      </c>
      <c r="E14" s="34">
        <f>C14+D14</f>
        <v>0</v>
      </c>
      <c r="F14" s="34">
        <f>D14+E14</f>
        <v>0</v>
      </c>
      <c r="G14" s="34">
        <f>+G15+G16+G17+G18+G19</f>
        <v>0</v>
      </c>
      <c r="H14" s="34">
        <f>+H15+H16+H17+H18+H19</f>
        <v>0</v>
      </c>
      <c r="I14" s="34">
        <f>G14+H14</f>
        <v>0</v>
      </c>
      <c r="J14" s="34">
        <f>H14+I14</f>
        <v>0</v>
      </c>
      <c r="K14" s="34">
        <f>+K15+K16+K17+K18+K19</f>
        <v>0</v>
      </c>
      <c r="L14" s="34">
        <f>+L15+L16+L17+L18+L19</f>
        <v>0</v>
      </c>
      <c r="M14" s="34">
        <f>K14+L14</f>
        <v>0</v>
      </c>
      <c r="N14" s="34">
        <f>L14+M14</f>
        <v>0</v>
      </c>
    </row>
    <row r="15" spans="1:14" s="57" customFormat="1" ht="10.5">
      <c r="A15" s="55" t="s">
        <v>20</v>
      </c>
      <c r="B15" s="56" t="s">
        <v>21</v>
      </c>
      <c r="C15" s="21"/>
      <c r="D15" s="21"/>
      <c r="E15" s="21">
        <f>C15+D15</f>
        <v>0</v>
      </c>
      <c r="F15" s="21">
        <f>D15+E15</f>
        <v>0</v>
      </c>
      <c r="G15" s="21"/>
      <c r="H15" s="21"/>
      <c r="I15" s="21">
        <f>G15+H15</f>
        <v>0</v>
      </c>
      <c r="J15" s="21">
        <f>H15+I15</f>
        <v>0</v>
      </c>
      <c r="K15" s="21"/>
      <c r="L15" s="21"/>
      <c r="M15" s="21">
        <f>K15+L15</f>
        <v>0</v>
      </c>
      <c r="N15" s="21">
        <f>L15+M15</f>
        <v>0</v>
      </c>
    </row>
    <row r="16" spans="1:14" s="57" customFormat="1" ht="10.5">
      <c r="A16" s="58" t="s">
        <v>22</v>
      </c>
      <c r="B16" s="59" t="s">
        <v>23</v>
      </c>
      <c r="C16" s="24"/>
      <c r="D16" s="24"/>
      <c r="E16" s="21">
        <f aca="true" t="shared" si="7" ref="E16:F20">C16+D16</f>
        <v>0</v>
      </c>
      <c r="F16" s="21">
        <f t="shared" si="7"/>
        <v>0</v>
      </c>
      <c r="G16" s="24"/>
      <c r="H16" s="24"/>
      <c r="I16" s="21">
        <f aca="true" t="shared" si="8" ref="I16:I20">G16+H16</f>
        <v>0</v>
      </c>
      <c r="J16" s="21">
        <f aca="true" t="shared" si="9" ref="J16:J20">H16+I16</f>
        <v>0</v>
      </c>
      <c r="K16" s="24"/>
      <c r="L16" s="24"/>
      <c r="M16" s="21">
        <f aca="true" t="shared" si="10" ref="M16:M20">K16+L16</f>
        <v>0</v>
      </c>
      <c r="N16" s="21">
        <f aca="true" t="shared" si="11" ref="N16:N20">L16+M16</f>
        <v>0</v>
      </c>
    </row>
    <row r="17" spans="1:14" s="57" customFormat="1" ht="10.5">
      <c r="A17" s="58" t="s">
        <v>24</v>
      </c>
      <c r="B17" s="59" t="s">
        <v>25</v>
      </c>
      <c r="C17" s="24"/>
      <c r="D17" s="24"/>
      <c r="E17" s="21">
        <f t="shared" si="7"/>
        <v>0</v>
      </c>
      <c r="F17" s="21">
        <f t="shared" si="7"/>
        <v>0</v>
      </c>
      <c r="G17" s="24"/>
      <c r="H17" s="24"/>
      <c r="I17" s="21">
        <f t="shared" si="8"/>
        <v>0</v>
      </c>
      <c r="J17" s="21">
        <f t="shared" si="9"/>
        <v>0</v>
      </c>
      <c r="K17" s="24"/>
      <c r="L17" s="24"/>
      <c r="M17" s="21">
        <f t="shared" si="10"/>
        <v>0</v>
      </c>
      <c r="N17" s="21">
        <f t="shared" si="11"/>
        <v>0</v>
      </c>
    </row>
    <row r="18" spans="1:14" s="57" customFormat="1" ht="10.5">
      <c r="A18" s="58" t="s">
        <v>26</v>
      </c>
      <c r="B18" s="59" t="s">
        <v>27</v>
      </c>
      <c r="C18" s="24"/>
      <c r="D18" s="24"/>
      <c r="E18" s="21">
        <f t="shared" si="7"/>
        <v>0</v>
      </c>
      <c r="F18" s="21">
        <f t="shared" si="7"/>
        <v>0</v>
      </c>
      <c r="G18" s="24"/>
      <c r="H18" s="24"/>
      <c r="I18" s="21">
        <f t="shared" si="8"/>
        <v>0</v>
      </c>
      <c r="J18" s="21">
        <f t="shared" si="9"/>
        <v>0</v>
      </c>
      <c r="K18" s="24"/>
      <c r="L18" s="24"/>
      <c r="M18" s="21">
        <f t="shared" si="10"/>
        <v>0</v>
      </c>
      <c r="N18" s="21">
        <f t="shared" si="11"/>
        <v>0</v>
      </c>
    </row>
    <row r="19" spans="1:14" s="57" customFormat="1" ht="10.5">
      <c r="A19" s="58" t="s">
        <v>28</v>
      </c>
      <c r="B19" s="59" t="s">
        <v>29</v>
      </c>
      <c r="C19" s="24"/>
      <c r="D19" s="24"/>
      <c r="E19" s="21">
        <f t="shared" si="7"/>
        <v>0</v>
      </c>
      <c r="F19" s="21">
        <f t="shared" si="7"/>
        <v>0</v>
      </c>
      <c r="G19" s="24"/>
      <c r="H19" s="24"/>
      <c r="I19" s="21">
        <f t="shared" si="8"/>
        <v>0</v>
      </c>
      <c r="J19" s="21">
        <f t="shared" si="9"/>
        <v>0</v>
      </c>
      <c r="K19" s="24"/>
      <c r="L19" s="24"/>
      <c r="M19" s="21">
        <f t="shared" si="10"/>
        <v>0</v>
      </c>
      <c r="N19" s="21">
        <f t="shared" si="11"/>
        <v>0</v>
      </c>
    </row>
    <row r="20" spans="1:14" s="60" customFormat="1" ht="11.25" thickBot="1">
      <c r="A20" s="61" t="s">
        <v>30</v>
      </c>
      <c r="B20" s="62" t="s">
        <v>31</v>
      </c>
      <c r="C20" s="25"/>
      <c r="D20" s="25"/>
      <c r="E20" s="21">
        <f t="shared" si="7"/>
        <v>0</v>
      </c>
      <c r="F20" s="21">
        <f t="shared" si="7"/>
        <v>0</v>
      </c>
      <c r="G20" s="25"/>
      <c r="H20" s="25"/>
      <c r="I20" s="21">
        <f t="shared" si="8"/>
        <v>0</v>
      </c>
      <c r="J20" s="21">
        <f t="shared" si="9"/>
        <v>0</v>
      </c>
      <c r="K20" s="25"/>
      <c r="L20" s="25"/>
      <c r="M20" s="21">
        <f t="shared" si="10"/>
        <v>0</v>
      </c>
      <c r="N20" s="21">
        <f t="shared" si="11"/>
        <v>0</v>
      </c>
    </row>
    <row r="21" spans="1:14" s="60" customFormat="1" ht="21.75" thickBot="1">
      <c r="A21" s="16" t="s">
        <v>32</v>
      </c>
      <c r="B21" s="43" t="s">
        <v>33</v>
      </c>
      <c r="C21" s="34">
        <f>D21+E21+F21</f>
        <v>238254</v>
      </c>
      <c r="D21" s="34">
        <f>D22+D23+D24+D25+D26</f>
        <v>0</v>
      </c>
      <c r="E21" s="34">
        <f aca="true" t="shared" si="12" ref="E21:F21">E22+E23+E24+E25+E26</f>
        <v>238254</v>
      </c>
      <c r="F21" s="34">
        <f t="shared" si="12"/>
        <v>0</v>
      </c>
      <c r="G21" s="34">
        <f>H21+I21+J21</f>
        <v>238254</v>
      </c>
      <c r="H21" s="34">
        <f>H22+H23+H24+H25+H26</f>
        <v>0</v>
      </c>
      <c r="I21" s="34">
        <f aca="true" t="shared" si="13" ref="I21:J21">I22+I23+I24+I25+I26</f>
        <v>238254</v>
      </c>
      <c r="J21" s="34">
        <f t="shared" si="13"/>
        <v>0</v>
      </c>
      <c r="K21" s="34">
        <f>L21+M21+N21</f>
        <v>3167</v>
      </c>
      <c r="L21" s="34">
        <f>L22+L23+L24+L25+L26</f>
        <v>0</v>
      </c>
      <c r="M21" s="34">
        <f aca="true" t="shared" si="14" ref="M21:N21">M22+M23+M24+M25+M26</f>
        <v>3167</v>
      </c>
      <c r="N21" s="34">
        <f t="shared" si="14"/>
        <v>0</v>
      </c>
    </row>
    <row r="22" spans="1:14" s="60" customFormat="1" ht="10.5">
      <c r="A22" s="55" t="s">
        <v>34</v>
      </c>
      <c r="B22" s="56" t="s">
        <v>35</v>
      </c>
      <c r="C22" s="21">
        <f>D22+E22+F22</f>
        <v>0</v>
      </c>
      <c r="D22" s="21"/>
      <c r="E22" s="21"/>
      <c r="F22" s="21"/>
      <c r="G22" s="21">
        <f>H22+I22+J22</f>
        <v>0</v>
      </c>
      <c r="H22" s="21"/>
      <c r="I22" s="21"/>
      <c r="J22" s="21"/>
      <c r="K22" s="21">
        <f>L22+M22+N22</f>
        <v>0</v>
      </c>
      <c r="L22" s="21"/>
      <c r="M22" s="21"/>
      <c r="N22" s="21"/>
    </row>
    <row r="23" spans="1:14" s="57" customFormat="1" ht="10.5">
      <c r="A23" s="58" t="s">
        <v>36</v>
      </c>
      <c r="B23" s="59" t="s">
        <v>37</v>
      </c>
      <c r="C23" s="21">
        <f aca="true" t="shared" si="15" ref="C23:C25">D23+E23+F23</f>
        <v>0</v>
      </c>
      <c r="D23" s="24"/>
      <c r="E23" s="21"/>
      <c r="F23" s="21"/>
      <c r="G23" s="21">
        <f aca="true" t="shared" si="16" ref="G23:G25">H23+I23+J23</f>
        <v>0</v>
      </c>
      <c r="H23" s="24"/>
      <c r="I23" s="21"/>
      <c r="J23" s="21"/>
      <c r="K23" s="21">
        <f aca="true" t="shared" si="17" ref="K23:K25">L23+M23+N23</f>
        <v>0</v>
      </c>
      <c r="L23" s="24"/>
      <c r="M23" s="21"/>
      <c r="N23" s="21"/>
    </row>
    <row r="24" spans="1:14" s="60" customFormat="1" ht="10.5">
      <c r="A24" s="58" t="s">
        <v>38</v>
      </c>
      <c r="B24" s="59" t="s">
        <v>39</v>
      </c>
      <c r="C24" s="21">
        <f t="shared" si="15"/>
        <v>0</v>
      </c>
      <c r="D24" s="24"/>
      <c r="E24" s="21"/>
      <c r="F24" s="21"/>
      <c r="G24" s="21">
        <f t="shared" si="16"/>
        <v>0</v>
      </c>
      <c r="H24" s="24"/>
      <c r="I24" s="21"/>
      <c r="J24" s="21"/>
      <c r="K24" s="21">
        <f t="shared" si="17"/>
        <v>0</v>
      </c>
      <c r="L24" s="24"/>
      <c r="M24" s="21"/>
      <c r="N24" s="21"/>
    </row>
    <row r="25" spans="1:14" s="60" customFormat="1" ht="10.5">
      <c r="A25" s="58" t="s">
        <v>40</v>
      </c>
      <c r="B25" s="59" t="s">
        <v>41</v>
      </c>
      <c r="C25" s="21">
        <f t="shared" si="15"/>
        <v>0</v>
      </c>
      <c r="D25" s="24"/>
      <c r="E25" s="21"/>
      <c r="F25" s="21"/>
      <c r="G25" s="21">
        <f t="shared" si="16"/>
        <v>0</v>
      </c>
      <c r="H25" s="24"/>
      <c r="I25" s="21"/>
      <c r="J25" s="21"/>
      <c r="K25" s="21">
        <f t="shared" si="17"/>
        <v>0</v>
      </c>
      <c r="L25" s="24"/>
      <c r="M25" s="21"/>
      <c r="N25" s="21"/>
    </row>
    <row r="26" spans="1:14" s="60" customFormat="1" ht="10.5">
      <c r="A26" s="58" t="s">
        <v>42</v>
      </c>
      <c r="B26" s="59" t="s">
        <v>43</v>
      </c>
      <c r="C26" s="24">
        <v>238254</v>
      </c>
      <c r="D26" s="24">
        <f aca="true" t="shared" si="18" ref="D26:N26">D27</f>
        <v>0</v>
      </c>
      <c r="E26" s="24">
        <v>238254</v>
      </c>
      <c r="F26" s="24">
        <f t="shared" si="18"/>
        <v>0</v>
      </c>
      <c r="G26" s="24">
        <v>238254</v>
      </c>
      <c r="H26" s="24">
        <f t="shared" si="18"/>
        <v>0</v>
      </c>
      <c r="I26" s="24">
        <v>238254</v>
      </c>
      <c r="J26" s="24">
        <f t="shared" si="18"/>
        <v>0</v>
      </c>
      <c r="K26" s="24">
        <v>3167</v>
      </c>
      <c r="L26" s="24">
        <f t="shared" si="18"/>
        <v>0</v>
      </c>
      <c r="M26" s="24">
        <v>3167</v>
      </c>
      <c r="N26" s="24">
        <f t="shared" si="18"/>
        <v>0</v>
      </c>
    </row>
    <row r="27" spans="1:14" s="60" customFormat="1" ht="11.25" thickBot="1">
      <c r="A27" s="61" t="s">
        <v>44</v>
      </c>
      <c r="B27" s="62" t="s">
        <v>45</v>
      </c>
      <c r="C27" s="25">
        <v>232222</v>
      </c>
      <c r="D27" s="25">
        <v>0</v>
      </c>
      <c r="E27" s="21">
        <v>232222</v>
      </c>
      <c r="F27" s="21"/>
      <c r="G27" s="25">
        <v>232222</v>
      </c>
      <c r="H27" s="25">
        <v>0</v>
      </c>
      <c r="I27" s="21">
        <v>232222</v>
      </c>
      <c r="J27" s="21"/>
      <c r="K27" s="25">
        <v>3167</v>
      </c>
      <c r="L27" s="25">
        <v>0</v>
      </c>
      <c r="M27" s="21">
        <v>3167</v>
      </c>
      <c r="N27" s="21"/>
    </row>
    <row r="28" spans="1:14" s="60" customFormat="1" ht="11.25" thickBot="1">
      <c r="A28" s="16" t="s">
        <v>46</v>
      </c>
      <c r="B28" s="43" t="s">
        <v>47</v>
      </c>
      <c r="C28" s="42">
        <f>D28+E28+F28</f>
        <v>6155</v>
      </c>
      <c r="D28" s="42">
        <f>D29+D32+D33+D34</f>
        <v>6155</v>
      </c>
      <c r="E28" s="42"/>
      <c r="F28" s="42"/>
      <c r="G28" s="42">
        <f>H28+I28+J28</f>
        <v>6155</v>
      </c>
      <c r="H28" s="42">
        <f>H29+H32+H33+H34</f>
        <v>6155</v>
      </c>
      <c r="I28" s="42"/>
      <c r="J28" s="42"/>
      <c r="K28" s="42">
        <f>L28+M28+N28</f>
        <v>4167</v>
      </c>
      <c r="L28" s="42">
        <f>L29+L32+L33+L34</f>
        <v>4167</v>
      </c>
      <c r="M28" s="42"/>
      <c r="N28" s="42"/>
    </row>
    <row r="29" spans="1:14" s="60" customFormat="1" ht="10.5">
      <c r="A29" s="55" t="s">
        <v>48</v>
      </c>
      <c r="B29" s="56" t="s">
        <v>49</v>
      </c>
      <c r="C29" s="64">
        <f>C30+C31</f>
        <v>4800</v>
      </c>
      <c r="D29" s="64">
        <f aca="true" t="shared" si="19" ref="D29:F29">D30+D31</f>
        <v>4800</v>
      </c>
      <c r="E29" s="64">
        <f t="shared" si="19"/>
        <v>0</v>
      </c>
      <c r="F29" s="64">
        <f t="shared" si="19"/>
        <v>0</v>
      </c>
      <c r="G29" s="64">
        <f>G30+G31</f>
        <v>4800</v>
      </c>
      <c r="H29" s="64">
        <f aca="true" t="shared" si="20" ref="H29:J29">H30+H31</f>
        <v>4800</v>
      </c>
      <c r="I29" s="64">
        <f t="shared" si="20"/>
        <v>0</v>
      </c>
      <c r="J29" s="64">
        <f t="shared" si="20"/>
        <v>0</v>
      </c>
      <c r="K29" s="64">
        <f>K30+K31</f>
        <v>3447</v>
      </c>
      <c r="L29" s="64">
        <f aca="true" t="shared" si="21" ref="L29:N29">L30+L31</f>
        <v>3447</v>
      </c>
      <c r="M29" s="64">
        <f t="shared" si="21"/>
        <v>0</v>
      </c>
      <c r="N29" s="64">
        <f t="shared" si="21"/>
        <v>0</v>
      </c>
    </row>
    <row r="30" spans="1:14" s="60" customFormat="1" ht="21">
      <c r="A30" s="58" t="s">
        <v>50</v>
      </c>
      <c r="B30" s="59" t="s">
        <v>51</v>
      </c>
      <c r="C30" s="24">
        <f>D30+E30+F30</f>
        <v>2000</v>
      </c>
      <c r="D30" s="24">
        <v>2000</v>
      </c>
      <c r="E30" s="64"/>
      <c r="F30" s="64"/>
      <c r="G30" s="24">
        <f>H30+I30+J30</f>
        <v>2000</v>
      </c>
      <c r="H30" s="24">
        <v>2000</v>
      </c>
      <c r="I30" s="64"/>
      <c r="J30" s="64"/>
      <c r="K30" s="24">
        <f>L30+M30+N30</f>
        <v>900</v>
      </c>
      <c r="L30" s="24">
        <v>900</v>
      </c>
      <c r="M30" s="64"/>
      <c r="N30" s="64"/>
    </row>
    <row r="31" spans="1:14" s="60" customFormat="1" ht="21">
      <c r="A31" s="58" t="s">
        <v>52</v>
      </c>
      <c r="B31" s="59" t="s">
        <v>53</v>
      </c>
      <c r="C31" s="24">
        <f aca="true" t="shared" si="22" ref="C31:C34">D31+E31+F31</f>
        <v>2800</v>
      </c>
      <c r="D31" s="24">
        <v>2800</v>
      </c>
      <c r="E31" s="64"/>
      <c r="F31" s="64"/>
      <c r="G31" s="24">
        <f aca="true" t="shared" si="23" ref="G31:G34">H31+I31+J31</f>
        <v>2800</v>
      </c>
      <c r="H31" s="24">
        <v>2800</v>
      </c>
      <c r="I31" s="64"/>
      <c r="J31" s="64"/>
      <c r="K31" s="24">
        <f aca="true" t="shared" si="24" ref="K31:K34">L31+M31+N31</f>
        <v>2547</v>
      </c>
      <c r="L31" s="24">
        <v>2547</v>
      </c>
      <c r="M31" s="64"/>
      <c r="N31" s="64"/>
    </row>
    <row r="32" spans="1:14" s="60" customFormat="1" ht="10.5">
      <c r="A32" s="58" t="s">
        <v>54</v>
      </c>
      <c r="B32" s="59" t="s">
        <v>55</v>
      </c>
      <c r="C32" s="24">
        <f t="shared" si="22"/>
        <v>960</v>
      </c>
      <c r="D32" s="24">
        <v>960</v>
      </c>
      <c r="E32" s="64"/>
      <c r="F32" s="64"/>
      <c r="G32" s="24">
        <f t="shared" si="23"/>
        <v>960</v>
      </c>
      <c r="H32" s="24">
        <v>960</v>
      </c>
      <c r="I32" s="64"/>
      <c r="J32" s="64"/>
      <c r="K32" s="24">
        <f t="shared" si="24"/>
        <v>471</v>
      </c>
      <c r="L32" s="24">
        <v>471</v>
      </c>
      <c r="M32" s="64"/>
      <c r="N32" s="64"/>
    </row>
    <row r="33" spans="1:15" s="60" customFormat="1" ht="10.5">
      <c r="A33" s="58" t="s">
        <v>56</v>
      </c>
      <c r="B33" s="59" t="s">
        <v>57</v>
      </c>
      <c r="C33" s="24">
        <f t="shared" si="22"/>
        <v>210</v>
      </c>
      <c r="D33" s="24">
        <v>210</v>
      </c>
      <c r="E33" s="64"/>
      <c r="F33" s="64"/>
      <c r="G33" s="24">
        <f t="shared" si="23"/>
        <v>210</v>
      </c>
      <c r="H33" s="24">
        <v>210</v>
      </c>
      <c r="I33" s="64"/>
      <c r="J33" s="64"/>
      <c r="K33" s="24">
        <f t="shared" si="24"/>
        <v>195</v>
      </c>
      <c r="L33" s="24">
        <v>195</v>
      </c>
      <c r="M33" s="64"/>
      <c r="N33" s="64"/>
      <c r="O33" s="60" t="s">
        <v>288</v>
      </c>
    </row>
    <row r="34" spans="1:14" s="60" customFormat="1" ht="11.25" thickBot="1">
      <c r="A34" s="61" t="s">
        <v>58</v>
      </c>
      <c r="B34" s="62" t="s">
        <v>59</v>
      </c>
      <c r="C34" s="24">
        <f t="shared" si="22"/>
        <v>185</v>
      </c>
      <c r="D34" s="25">
        <v>185</v>
      </c>
      <c r="E34" s="64"/>
      <c r="F34" s="64"/>
      <c r="G34" s="24">
        <f t="shared" si="23"/>
        <v>185</v>
      </c>
      <c r="H34" s="25">
        <v>185</v>
      </c>
      <c r="I34" s="64"/>
      <c r="J34" s="64"/>
      <c r="K34" s="24">
        <f t="shared" si="24"/>
        <v>54</v>
      </c>
      <c r="L34" s="25">
        <v>54</v>
      </c>
      <c r="M34" s="64"/>
      <c r="N34" s="64"/>
    </row>
    <row r="35" spans="1:14" s="60" customFormat="1" ht="11.25" thickBot="1">
      <c r="A35" s="16" t="s">
        <v>60</v>
      </c>
      <c r="B35" s="43" t="s">
        <v>61</v>
      </c>
      <c r="C35" s="34">
        <f>D35+E35+F35</f>
        <v>1093</v>
      </c>
      <c r="D35" s="34">
        <f>D36+D37+D38+D39+D40+D41+D42+D43+D44+D45</f>
        <v>100</v>
      </c>
      <c r="E35" s="34">
        <f aca="true" t="shared" si="25" ref="E35:F35">E36+E37+E38+E39+E40+E41+E42+E43+E44+E45</f>
        <v>993</v>
      </c>
      <c r="F35" s="34">
        <f t="shared" si="25"/>
        <v>0</v>
      </c>
      <c r="G35" s="34">
        <f>H35+I35+J35</f>
        <v>5457</v>
      </c>
      <c r="H35" s="34">
        <f>H36+H37+H38+H39+H40+H41+H42+H43+H44+H45</f>
        <v>5457</v>
      </c>
      <c r="I35" s="34">
        <f aca="true" t="shared" si="26" ref="I35:J35">I36+I37+I38+I39+I40+I41+I42+I43+I44+I45</f>
        <v>0</v>
      </c>
      <c r="J35" s="34">
        <f t="shared" si="26"/>
        <v>0</v>
      </c>
      <c r="K35" s="34">
        <f>L35+M35+N35</f>
        <v>3887</v>
      </c>
      <c r="L35" s="34">
        <f>L36+L37+L38+L39+L40+L41+L42+L43+L44+L45</f>
        <v>3887</v>
      </c>
      <c r="M35" s="34">
        <f aca="true" t="shared" si="27" ref="M35:N35">M36+M37+M38+M39+M40+M41+M42+M43+M44+M45</f>
        <v>0</v>
      </c>
      <c r="N35" s="34">
        <f t="shared" si="27"/>
        <v>0</v>
      </c>
    </row>
    <row r="36" spans="1:14" s="60" customFormat="1" ht="10.5">
      <c r="A36" s="55" t="s">
        <v>62</v>
      </c>
      <c r="B36" s="56" t="s">
        <v>63</v>
      </c>
      <c r="C36" s="21">
        <f>D36+E36+F36</f>
        <v>0</v>
      </c>
      <c r="D36" s="21"/>
      <c r="E36" s="21">
        <v>0</v>
      </c>
      <c r="F36" s="21">
        <v>0</v>
      </c>
      <c r="G36" s="21">
        <f>H36+I36+J36</f>
        <v>150</v>
      </c>
      <c r="H36" s="21">
        <v>150</v>
      </c>
      <c r="I36" s="21">
        <v>0</v>
      </c>
      <c r="J36" s="21">
        <v>0</v>
      </c>
      <c r="K36" s="21">
        <f>L36+M36+N36</f>
        <v>219</v>
      </c>
      <c r="L36" s="21">
        <v>219</v>
      </c>
      <c r="M36" s="21">
        <v>0</v>
      </c>
      <c r="N36" s="21">
        <v>0</v>
      </c>
    </row>
    <row r="37" spans="1:14" s="60" customFormat="1" ht="10.5">
      <c r="A37" s="58" t="s">
        <v>64</v>
      </c>
      <c r="B37" s="59" t="s">
        <v>65</v>
      </c>
      <c r="C37" s="21">
        <f aca="true" t="shared" si="28" ref="C37:C45">D37+E37+F37</f>
        <v>993</v>
      </c>
      <c r="D37" s="24"/>
      <c r="E37" s="21">
        <v>993</v>
      </c>
      <c r="F37" s="21">
        <v>0</v>
      </c>
      <c r="G37" s="21">
        <f aca="true" t="shared" si="29" ref="G37:G45">H37+I37+J37</f>
        <v>1660</v>
      </c>
      <c r="H37" s="24">
        <v>1660</v>
      </c>
      <c r="I37" s="21"/>
      <c r="J37" s="21">
        <v>0</v>
      </c>
      <c r="K37" s="21">
        <f aca="true" t="shared" si="30" ref="K37:K45">L37+M37+N37</f>
        <v>748</v>
      </c>
      <c r="L37" s="24">
        <v>748</v>
      </c>
      <c r="M37" s="21"/>
      <c r="N37" s="21">
        <v>0</v>
      </c>
    </row>
    <row r="38" spans="1:14" s="60" customFormat="1" ht="10.5">
      <c r="A38" s="58" t="s">
        <v>66</v>
      </c>
      <c r="B38" s="59" t="s">
        <v>67</v>
      </c>
      <c r="C38" s="21">
        <f t="shared" si="28"/>
        <v>0</v>
      </c>
      <c r="D38" s="24"/>
      <c r="E38" s="21">
        <v>0</v>
      </c>
      <c r="F38" s="21">
        <v>0</v>
      </c>
      <c r="G38" s="21">
        <f t="shared" si="29"/>
        <v>1000</v>
      </c>
      <c r="H38" s="24">
        <v>1000</v>
      </c>
      <c r="I38" s="21">
        <v>0</v>
      </c>
      <c r="J38" s="21">
        <v>0</v>
      </c>
      <c r="K38" s="21">
        <f t="shared" si="30"/>
        <v>1364</v>
      </c>
      <c r="L38" s="24">
        <v>1364</v>
      </c>
      <c r="M38" s="21">
        <v>0</v>
      </c>
      <c r="N38" s="21">
        <v>0</v>
      </c>
    </row>
    <row r="39" spans="1:14" s="60" customFormat="1" ht="10.5">
      <c r="A39" s="58" t="s">
        <v>68</v>
      </c>
      <c r="B39" s="59" t="s">
        <v>69</v>
      </c>
      <c r="C39" s="21">
        <f t="shared" si="28"/>
        <v>0</v>
      </c>
      <c r="D39" s="24"/>
      <c r="E39" s="21">
        <v>0</v>
      </c>
      <c r="F39" s="21">
        <v>0</v>
      </c>
      <c r="G39" s="21">
        <f t="shared" si="29"/>
        <v>0</v>
      </c>
      <c r="H39" s="24"/>
      <c r="I39" s="21">
        <v>0</v>
      </c>
      <c r="J39" s="21">
        <v>0</v>
      </c>
      <c r="K39" s="21">
        <f t="shared" si="30"/>
        <v>0</v>
      </c>
      <c r="L39" s="24"/>
      <c r="M39" s="21">
        <v>0</v>
      </c>
      <c r="N39" s="21">
        <v>0</v>
      </c>
    </row>
    <row r="40" spans="1:14" s="60" customFormat="1" ht="10.5">
      <c r="A40" s="58" t="s">
        <v>70</v>
      </c>
      <c r="B40" s="59" t="s">
        <v>71</v>
      </c>
      <c r="C40" s="21">
        <f t="shared" si="28"/>
        <v>0</v>
      </c>
      <c r="D40" s="24">
        <v>0</v>
      </c>
      <c r="E40" s="21">
        <v>0</v>
      </c>
      <c r="F40" s="21">
        <v>0</v>
      </c>
      <c r="G40" s="21">
        <f t="shared" si="29"/>
        <v>1969</v>
      </c>
      <c r="H40" s="24">
        <v>1969</v>
      </c>
      <c r="I40" s="21">
        <v>0</v>
      </c>
      <c r="J40" s="21">
        <v>0</v>
      </c>
      <c r="K40" s="21">
        <f t="shared" si="30"/>
        <v>865</v>
      </c>
      <c r="L40" s="24">
        <v>865</v>
      </c>
      <c r="M40" s="21">
        <v>0</v>
      </c>
      <c r="N40" s="21">
        <v>0</v>
      </c>
    </row>
    <row r="41" spans="1:14" s="60" customFormat="1" ht="10.5">
      <c r="A41" s="58" t="s">
        <v>72</v>
      </c>
      <c r="B41" s="59" t="s">
        <v>73</v>
      </c>
      <c r="C41" s="21">
        <f t="shared" si="28"/>
        <v>0</v>
      </c>
      <c r="D41" s="24">
        <v>0</v>
      </c>
      <c r="E41" s="21">
        <v>0</v>
      </c>
      <c r="F41" s="21">
        <v>0</v>
      </c>
      <c r="G41" s="21">
        <f t="shared" si="29"/>
        <v>471</v>
      </c>
      <c r="H41" s="24">
        <v>471</v>
      </c>
      <c r="I41" s="21">
        <v>0</v>
      </c>
      <c r="J41" s="21">
        <v>0</v>
      </c>
      <c r="K41" s="21">
        <f t="shared" si="30"/>
        <v>502</v>
      </c>
      <c r="L41" s="24">
        <v>502</v>
      </c>
      <c r="M41" s="21">
        <v>0</v>
      </c>
      <c r="N41" s="21">
        <v>0</v>
      </c>
    </row>
    <row r="42" spans="1:14" s="60" customFormat="1" ht="10.5">
      <c r="A42" s="58" t="s">
        <v>74</v>
      </c>
      <c r="B42" s="59" t="s">
        <v>75</v>
      </c>
      <c r="C42" s="21">
        <f t="shared" si="28"/>
        <v>0</v>
      </c>
      <c r="D42" s="24"/>
      <c r="E42" s="21">
        <v>0</v>
      </c>
      <c r="F42" s="21">
        <v>0</v>
      </c>
      <c r="G42" s="21">
        <f t="shared" si="29"/>
        <v>0</v>
      </c>
      <c r="H42" s="24"/>
      <c r="I42" s="21">
        <v>0</v>
      </c>
      <c r="J42" s="21">
        <v>0</v>
      </c>
      <c r="K42" s="21">
        <f t="shared" si="30"/>
        <v>0</v>
      </c>
      <c r="L42" s="24"/>
      <c r="M42" s="21">
        <v>0</v>
      </c>
      <c r="N42" s="21">
        <v>0</v>
      </c>
    </row>
    <row r="43" spans="1:14" s="60" customFormat="1" ht="10.5">
      <c r="A43" s="58" t="s">
        <v>76</v>
      </c>
      <c r="B43" s="59" t="s">
        <v>77</v>
      </c>
      <c r="C43" s="21">
        <f t="shared" si="28"/>
        <v>100</v>
      </c>
      <c r="D43" s="24">
        <v>100</v>
      </c>
      <c r="E43" s="21">
        <v>0</v>
      </c>
      <c r="F43" s="21">
        <v>0</v>
      </c>
      <c r="G43" s="21">
        <f t="shared" si="29"/>
        <v>100</v>
      </c>
      <c r="H43" s="24">
        <v>100</v>
      </c>
      <c r="I43" s="21">
        <v>0</v>
      </c>
      <c r="J43" s="21">
        <v>0</v>
      </c>
      <c r="K43" s="21">
        <f t="shared" si="30"/>
        <v>62</v>
      </c>
      <c r="L43" s="24">
        <v>62</v>
      </c>
      <c r="M43" s="21">
        <v>0</v>
      </c>
      <c r="N43" s="21">
        <v>0</v>
      </c>
    </row>
    <row r="44" spans="1:14" s="60" customFormat="1" ht="10.5">
      <c r="A44" s="58" t="s">
        <v>78</v>
      </c>
      <c r="B44" s="59" t="s">
        <v>79</v>
      </c>
      <c r="C44" s="21">
        <f t="shared" si="28"/>
        <v>0</v>
      </c>
      <c r="D44" s="44"/>
      <c r="E44" s="21">
        <v>0</v>
      </c>
      <c r="F44" s="21">
        <v>0</v>
      </c>
      <c r="G44" s="21">
        <f t="shared" si="29"/>
        <v>0</v>
      </c>
      <c r="H44" s="44"/>
      <c r="I44" s="21">
        <v>0</v>
      </c>
      <c r="J44" s="21">
        <v>0</v>
      </c>
      <c r="K44" s="21">
        <f t="shared" si="30"/>
        <v>0</v>
      </c>
      <c r="L44" s="44"/>
      <c r="M44" s="21">
        <v>0</v>
      </c>
      <c r="N44" s="21">
        <v>0</v>
      </c>
    </row>
    <row r="45" spans="1:14" s="60" customFormat="1" ht="21.75" thickBot="1">
      <c r="A45" s="61" t="s">
        <v>80</v>
      </c>
      <c r="B45" s="62" t="s">
        <v>81</v>
      </c>
      <c r="C45" s="21">
        <f t="shared" si="28"/>
        <v>0</v>
      </c>
      <c r="D45" s="46"/>
      <c r="E45" s="90">
        <v>0</v>
      </c>
      <c r="F45" s="90">
        <v>0</v>
      </c>
      <c r="G45" s="21">
        <f t="shared" si="29"/>
        <v>107</v>
      </c>
      <c r="H45" s="46">
        <v>107</v>
      </c>
      <c r="I45" s="90">
        <v>0</v>
      </c>
      <c r="J45" s="90">
        <v>0</v>
      </c>
      <c r="K45" s="21">
        <f t="shared" si="30"/>
        <v>127</v>
      </c>
      <c r="L45" s="46">
        <v>127</v>
      </c>
      <c r="M45" s="90">
        <v>0</v>
      </c>
      <c r="N45" s="90">
        <v>0</v>
      </c>
    </row>
    <row r="46" spans="1:14" s="60" customFormat="1" ht="11.25" thickBot="1">
      <c r="A46" s="16" t="s">
        <v>82</v>
      </c>
      <c r="B46" s="43" t="s">
        <v>83</v>
      </c>
      <c r="C46" s="34">
        <f>SUM(C47:C51)</f>
        <v>0</v>
      </c>
      <c r="D46" s="34">
        <f>SUM(D47:D51)</f>
        <v>0</v>
      </c>
      <c r="E46" s="91">
        <f aca="true" t="shared" si="31" ref="E46:F46">D46+C46</f>
        <v>0</v>
      </c>
      <c r="F46" s="92">
        <f t="shared" si="31"/>
        <v>0</v>
      </c>
      <c r="G46" s="34">
        <f>SUM(G47:G51)</f>
        <v>0</v>
      </c>
      <c r="H46" s="34">
        <f>SUM(H47:H51)</f>
        <v>0</v>
      </c>
      <c r="I46" s="91">
        <f aca="true" t="shared" si="32" ref="I46">H46+G46</f>
        <v>0</v>
      </c>
      <c r="J46" s="92">
        <f aca="true" t="shared" si="33" ref="J46">I46+H46</f>
        <v>0</v>
      </c>
      <c r="K46" s="34">
        <f>SUM(K47:K51)</f>
        <v>0</v>
      </c>
      <c r="L46" s="34">
        <f>SUM(L47:L51)</f>
        <v>0</v>
      </c>
      <c r="M46" s="91">
        <f aca="true" t="shared" si="34" ref="M46">L46+K46</f>
        <v>0</v>
      </c>
      <c r="N46" s="92">
        <f aca="true" t="shared" si="35" ref="N46">M46+L46</f>
        <v>0</v>
      </c>
    </row>
    <row r="47" spans="1:14" s="60" customFormat="1" ht="10.5">
      <c r="A47" s="55" t="s">
        <v>84</v>
      </c>
      <c r="B47" s="56" t="s">
        <v>85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s="60" customFormat="1" ht="10.5">
      <c r="A48" s="58" t="s">
        <v>86</v>
      </c>
      <c r="B48" s="59" t="s">
        <v>87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s="60" customFormat="1" ht="10.5">
      <c r="A49" s="58" t="s">
        <v>88</v>
      </c>
      <c r="B49" s="59" t="s">
        <v>89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s="60" customFormat="1" ht="10.5">
      <c r="A50" s="58" t="s">
        <v>90</v>
      </c>
      <c r="B50" s="59" t="s">
        <v>91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s="60" customFormat="1" ht="11.25" thickBot="1">
      <c r="A51" s="61" t="s">
        <v>92</v>
      </c>
      <c r="B51" s="62" t="s">
        <v>93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s="60" customFormat="1" ht="11.25" thickBot="1">
      <c r="A52" s="16" t="s">
        <v>94</v>
      </c>
      <c r="B52" s="43" t="s">
        <v>95</v>
      </c>
      <c r="C52" s="34">
        <f>D52+E52+F52</f>
        <v>15815</v>
      </c>
      <c r="D52" s="34">
        <f>SUM(D53:D55)</f>
        <v>15815</v>
      </c>
      <c r="E52" s="34"/>
      <c r="F52" s="34"/>
      <c r="G52" s="34">
        <f>H52+I52+J52</f>
        <v>59557</v>
      </c>
      <c r="H52" s="34">
        <f>SUM(H53:H55)</f>
        <v>59557</v>
      </c>
      <c r="I52" s="34"/>
      <c r="J52" s="34"/>
      <c r="K52" s="34">
        <f>L52+M52+N52</f>
        <v>37138</v>
      </c>
      <c r="L52" s="34">
        <f>SUM(L53:L55)</f>
        <v>37138</v>
      </c>
      <c r="M52" s="34"/>
      <c r="N52" s="34"/>
    </row>
    <row r="53" spans="1:14" s="60" customFormat="1" ht="21">
      <c r="A53" s="55" t="s">
        <v>96</v>
      </c>
      <c r="B53" s="56" t="s">
        <v>97</v>
      </c>
      <c r="C53" s="21"/>
      <c r="D53" s="21"/>
      <c r="E53" s="21">
        <f>C53+D53</f>
        <v>0</v>
      </c>
      <c r="F53" s="21">
        <f>D53+E53</f>
        <v>0</v>
      </c>
      <c r="G53" s="21"/>
      <c r="H53" s="21"/>
      <c r="I53" s="21">
        <f>G53+H53</f>
        <v>0</v>
      </c>
      <c r="J53" s="21">
        <f>H53+I53</f>
        <v>0</v>
      </c>
      <c r="K53" s="21"/>
      <c r="L53" s="21"/>
      <c r="M53" s="21">
        <f>K53+L53</f>
        <v>0</v>
      </c>
      <c r="N53" s="21">
        <f>L53+M53</f>
        <v>0</v>
      </c>
    </row>
    <row r="54" spans="1:14" s="60" customFormat="1" ht="21">
      <c r="A54" s="58" t="s">
        <v>98</v>
      </c>
      <c r="B54" s="59" t="s">
        <v>99</v>
      </c>
      <c r="C54" s="24"/>
      <c r="D54" s="24"/>
      <c r="E54" s="21">
        <f aca="true" t="shared" si="36" ref="E54:F56">C54+D54</f>
        <v>0</v>
      </c>
      <c r="F54" s="21">
        <f t="shared" si="36"/>
        <v>0</v>
      </c>
      <c r="G54" s="24">
        <f>H54+I54+J54</f>
        <v>1201</v>
      </c>
      <c r="H54" s="24">
        <v>1201</v>
      </c>
      <c r="I54" s="21"/>
      <c r="J54" s="21"/>
      <c r="K54" s="24">
        <f>L54+M54+N54</f>
        <v>1201</v>
      </c>
      <c r="L54" s="24">
        <v>1201</v>
      </c>
      <c r="M54" s="21"/>
      <c r="N54" s="21"/>
    </row>
    <row r="55" spans="1:14" s="60" customFormat="1" ht="10.5">
      <c r="A55" s="58" t="s">
        <v>100</v>
      </c>
      <c r="B55" s="59" t="s">
        <v>101</v>
      </c>
      <c r="C55" s="24">
        <f>D55+E55+F55</f>
        <v>15815</v>
      </c>
      <c r="D55" s="24">
        <v>15815</v>
      </c>
      <c r="E55" s="21"/>
      <c r="F55" s="21"/>
      <c r="G55" s="24">
        <f>H55+I55+J55</f>
        <v>58356</v>
      </c>
      <c r="H55" s="24">
        <v>58356</v>
      </c>
      <c r="I55" s="21"/>
      <c r="J55" s="21"/>
      <c r="K55" s="24">
        <f>L55+M55+N55</f>
        <v>35937</v>
      </c>
      <c r="L55" s="24">
        <v>35937</v>
      </c>
      <c r="M55" s="21"/>
      <c r="N55" s="21"/>
    </row>
    <row r="56" spans="1:14" s="60" customFormat="1" ht="11.25" thickBot="1">
      <c r="A56" s="61" t="s">
        <v>102</v>
      </c>
      <c r="B56" s="62" t="s">
        <v>103</v>
      </c>
      <c r="C56" s="25"/>
      <c r="D56" s="25"/>
      <c r="E56" s="21">
        <f t="shared" si="36"/>
        <v>0</v>
      </c>
      <c r="F56" s="21">
        <f t="shared" si="36"/>
        <v>0</v>
      </c>
      <c r="G56" s="25"/>
      <c r="H56" s="25"/>
      <c r="I56" s="21">
        <f aca="true" t="shared" si="37" ref="I56">G56+H56</f>
        <v>0</v>
      </c>
      <c r="J56" s="21">
        <f aca="true" t="shared" si="38" ref="J56">H56+I56</f>
        <v>0</v>
      </c>
      <c r="K56" s="25"/>
      <c r="L56" s="25"/>
      <c r="M56" s="21">
        <f aca="true" t="shared" si="39" ref="M56">K56+L56</f>
        <v>0</v>
      </c>
      <c r="N56" s="21">
        <f aca="true" t="shared" si="40" ref="N56">L56+M56</f>
        <v>0</v>
      </c>
    </row>
    <row r="57" spans="1:14" s="60" customFormat="1" ht="11.25" thickBot="1">
      <c r="A57" s="16" t="s">
        <v>104</v>
      </c>
      <c r="B57" s="63" t="s">
        <v>105</v>
      </c>
      <c r="C57" s="34">
        <f aca="true" t="shared" si="41" ref="C57:J57">SUM(C58:C60)</f>
        <v>0</v>
      </c>
      <c r="D57" s="34">
        <f t="shared" si="41"/>
        <v>0</v>
      </c>
      <c r="E57" s="34">
        <f t="shared" si="41"/>
        <v>0</v>
      </c>
      <c r="F57" s="34">
        <f t="shared" si="41"/>
        <v>0</v>
      </c>
      <c r="G57" s="34">
        <f t="shared" si="41"/>
        <v>0</v>
      </c>
      <c r="H57" s="34">
        <f t="shared" si="41"/>
        <v>0</v>
      </c>
      <c r="I57" s="34">
        <f t="shared" si="41"/>
        <v>0</v>
      </c>
      <c r="J57" s="34">
        <f t="shared" si="41"/>
        <v>0</v>
      </c>
      <c r="K57" s="34">
        <f aca="true" t="shared" si="42" ref="K57:N57">SUM(K58:K60)</f>
        <v>0</v>
      </c>
      <c r="L57" s="34">
        <f t="shared" si="42"/>
        <v>0</v>
      </c>
      <c r="M57" s="34">
        <f t="shared" si="42"/>
        <v>0</v>
      </c>
      <c r="N57" s="34">
        <f t="shared" si="42"/>
        <v>0</v>
      </c>
    </row>
    <row r="58" spans="1:14" s="60" customFormat="1" ht="21">
      <c r="A58" s="55" t="s">
        <v>106</v>
      </c>
      <c r="B58" s="56" t="s">
        <v>107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s="60" customFormat="1" ht="21">
      <c r="A59" s="58" t="s">
        <v>108</v>
      </c>
      <c r="B59" s="59" t="s">
        <v>109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s="60" customFormat="1" ht="10.5">
      <c r="A60" s="58" t="s">
        <v>110</v>
      </c>
      <c r="B60" s="59" t="s">
        <v>111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s="60" customFormat="1" ht="10.5">
      <c r="A61" s="58" t="s">
        <v>112</v>
      </c>
      <c r="B61" s="59" t="s">
        <v>113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s="60" customFormat="1" ht="11.25" thickBot="1">
      <c r="A62" s="54" t="s">
        <v>114</v>
      </c>
      <c r="B62" s="65" t="s">
        <v>115</v>
      </c>
      <c r="C62" s="66">
        <f>D62+E62</f>
        <v>326997</v>
      </c>
      <c r="D62" s="66">
        <f>+D7+D14+D21+D28+D35+D46+D52+D57</f>
        <v>87750</v>
      </c>
      <c r="E62" s="66">
        <f>+E7+E14+E21+E28+E35+E46+E52+E57</f>
        <v>239247</v>
      </c>
      <c r="F62" s="66">
        <v>0</v>
      </c>
      <c r="G62" s="66">
        <f>H62+I62</f>
        <v>377655</v>
      </c>
      <c r="H62" s="66">
        <f>+H7+H14+H21+H28+H35+H46+H52+H57</f>
        <v>139401</v>
      </c>
      <c r="I62" s="66">
        <f>+I7+I14+I21+I28+I35+I46+I52+I57</f>
        <v>238254</v>
      </c>
      <c r="J62" s="66">
        <v>0</v>
      </c>
      <c r="K62" s="66">
        <f>L62+M62</f>
        <v>82605</v>
      </c>
      <c r="L62" s="66">
        <f>+L7+L14+L21+L28+L35+L46+L52+L57</f>
        <v>79438</v>
      </c>
      <c r="M62" s="66">
        <f>+M7+M14+M21+M28+M35+M46+M52+M57</f>
        <v>3167</v>
      </c>
      <c r="N62" s="66">
        <v>0</v>
      </c>
    </row>
    <row r="63" spans="1:14" s="60" customFormat="1" ht="11.25" thickBot="1">
      <c r="A63" s="67" t="s">
        <v>252</v>
      </c>
      <c r="B63" s="63" t="s">
        <v>117</v>
      </c>
      <c r="C63" s="34">
        <f>D63</f>
        <v>0</v>
      </c>
      <c r="D63" s="34">
        <f>D65+D64</f>
        <v>0</v>
      </c>
      <c r="E63" s="34"/>
      <c r="F63" s="34"/>
      <c r="G63" s="34">
        <f>H63</f>
        <v>0</v>
      </c>
      <c r="H63" s="34">
        <f>H65+H64</f>
        <v>0</v>
      </c>
      <c r="I63" s="34"/>
      <c r="J63" s="34"/>
      <c r="K63" s="34">
        <f>L63</f>
        <v>0</v>
      </c>
      <c r="L63" s="34">
        <f>L65+L64</f>
        <v>0</v>
      </c>
      <c r="M63" s="34"/>
      <c r="N63" s="34"/>
    </row>
    <row r="64" spans="1:14" s="60" customFormat="1" ht="21">
      <c r="A64" s="55" t="s">
        <v>118</v>
      </c>
      <c r="B64" s="56" t="s">
        <v>119</v>
      </c>
      <c r="C64" s="44"/>
      <c r="D64" s="44"/>
      <c r="E64" s="44">
        <f>D64+C64</f>
        <v>0</v>
      </c>
      <c r="F64" s="44">
        <f>E64+D64</f>
        <v>0</v>
      </c>
      <c r="G64" s="44"/>
      <c r="H64" s="44"/>
      <c r="I64" s="44">
        <f>H64+G64</f>
        <v>0</v>
      </c>
      <c r="J64" s="44">
        <f>I64+H64</f>
        <v>0</v>
      </c>
      <c r="K64" s="44"/>
      <c r="L64" s="44"/>
      <c r="M64" s="44">
        <f>L64+K64</f>
        <v>0</v>
      </c>
      <c r="N64" s="44">
        <f>M64+L64</f>
        <v>0</v>
      </c>
    </row>
    <row r="65" spans="1:14" s="60" customFormat="1" ht="21">
      <c r="A65" s="58" t="s">
        <v>120</v>
      </c>
      <c r="B65" s="59" t="s">
        <v>121</v>
      </c>
      <c r="C65" s="44">
        <f>D65</f>
        <v>0</v>
      </c>
      <c r="D65" s="44">
        <v>0</v>
      </c>
      <c r="E65" s="44"/>
      <c r="F65" s="44"/>
      <c r="G65" s="44">
        <f>H65</f>
        <v>0</v>
      </c>
      <c r="H65" s="44">
        <v>0</v>
      </c>
      <c r="I65" s="44"/>
      <c r="J65" s="44"/>
      <c r="K65" s="44">
        <f>L65</f>
        <v>0</v>
      </c>
      <c r="L65" s="44">
        <v>0</v>
      </c>
      <c r="M65" s="44"/>
      <c r="N65" s="44"/>
    </row>
    <row r="66" spans="1:14" s="60" customFormat="1" ht="21.75" thickBot="1">
      <c r="A66" s="61" t="s">
        <v>122</v>
      </c>
      <c r="B66" s="68" t="s">
        <v>123</v>
      </c>
      <c r="C66" s="44">
        <v>0</v>
      </c>
      <c r="D66" s="44"/>
      <c r="E66" s="44">
        <f aca="true" t="shared" si="43" ref="E66:F66">D66+C66</f>
        <v>0</v>
      </c>
      <c r="F66" s="44">
        <f t="shared" si="43"/>
        <v>0</v>
      </c>
      <c r="G66" s="44">
        <v>0</v>
      </c>
      <c r="H66" s="44"/>
      <c r="I66" s="44">
        <f aca="true" t="shared" si="44" ref="I66">H66+G66</f>
        <v>0</v>
      </c>
      <c r="J66" s="44">
        <f aca="true" t="shared" si="45" ref="J66">I66+H66</f>
        <v>0</v>
      </c>
      <c r="K66" s="44">
        <v>0</v>
      </c>
      <c r="L66" s="44"/>
      <c r="M66" s="44">
        <f aca="true" t="shared" si="46" ref="M66">L66+K66</f>
        <v>0</v>
      </c>
      <c r="N66" s="44">
        <f aca="true" t="shared" si="47" ref="N66">M66+L66</f>
        <v>0</v>
      </c>
    </row>
    <row r="67" spans="1:14" s="60" customFormat="1" ht="21.75" thickBot="1">
      <c r="A67" s="67" t="s">
        <v>124</v>
      </c>
      <c r="B67" s="63" t="s">
        <v>125</v>
      </c>
      <c r="C67" s="34">
        <f aca="true" t="shared" si="48" ref="C67:J67">SUM(C68:C71)</f>
        <v>0</v>
      </c>
      <c r="D67" s="34">
        <f t="shared" si="48"/>
        <v>0</v>
      </c>
      <c r="E67" s="34">
        <f t="shared" si="48"/>
        <v>0</v>
      </c>
      <c r="F67" s="34">
        <f t="shared" si="48"/>
        <v>0</v>
      </c>
      <c r="G67" s="34">
        <f t="shared" si="48"/>
        <v>0</v>
      </c>
      <c r="H67" s="34">
        <f t="shared" si="48"/>
        <v>0</v>
      </c>
      <c r="I67" s="34">
        <f t="shared" si="48"/>
        <v>0</v>
      </c>
      <c r="J67" s="34">
        <f t="shared" si="48"/>
        <v>0</v>
      </c>
      <c r="K67" s="34">
        <f aca="true" t="shared" si="49" ref="K67:N67">SUM(K68:K71)</f>
        <v>0</v>
      </c>
      <c r="L67" s="34">
        <f t="shared" si="49"/>
        <v>0</v>
      </c>
      <c r="M67" s="34">
        <f t="shared" si="49"/>
        <v>0</v>
      </c>
      <c r="N67" s="34">
        <f t="shared" si="49"/>
        <v>0</v>
      </c>
    </row>
    <row r="68" spans="1:14" s="60" customFormat="1" ht="21">
      <c r="A68" s="55" t="s">
        <v>126</v>
      </c>
      <c r="B68" s="56" t="s">
        <v>127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s="60" customFormat="1" ht="21">
      <c r="A69" s="58" t="s">
        <v>128</v>
      </c>
      <c r="B69" s="59" t="s">
        <v>129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s="60" customFormat="1" ht="21">
      <c r="A70" s="58" t="s">
        <v>130</v>
      </c>
      <c r="B70" s="59" t="s">
        <v>131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s="60" customFormat="1" ht="21.75" thickBot="1">
      <c r="A71" s="61" t="s">
        <v>132</v>
      </c>
      <c r="B71" s="62" t="s">
        <v>133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60" customFormat="1" ht="21.75" thickBot="1">
      <c r="A72" s="67" t="s">
        <v>134</v>
      </c>
      <c r="B72" s="63" t="s">
        <v>135</v>
      </c>
      <c r="C72" s="34">
        <f>SUM(C73:C74)</f>
        <v>1500</v>
      </c>
      <c r="D72" s="34">
        <f>SUM(D73:D74)</f>
        <v>0</v>
      </c>
      <c r="E72" s="34">
        <f>E73</f>
        <v>1500</v>
      </c>
      <c r="F72" s="34">
        <v>0</v>
      </c>
      <c r="G72" s="34">
        <f>SUM(G73:G74)</f>
        <v>10632</v>
      </c>
      <c r="H72" s="34">
        <f>SUM(H73:H74)</f>
        <v>10632</v>
      </c>
      <c r="I72" s="34">
        <f>I73</f>
        <v>0</v>
      </c>
      <c r="J72" s="34">
        <v>0</v>
      </c>
      <c r="K72" s="34">
        <f>SUM(K73:K74)</f>
        <v>0</v>
      </c>
      <c r="L72" s="34">
        <f>SUM(L73:L74)</f>
        <v>0</v>
      </c>
      <c r="M72" s="34">
        <f>M73</f>
        <v>0</v>
      </c>
      <c r="N72" s="34">
        <v>0</v>
      </c>
    </row>
    <row r="73" spans="1:14" s="60" customFormat="1" ht="21">
      <c r="A73" s="55" t="s">
        <v>136</v>
      </c>
      <c r="B73" s="56" t="s">
        <v>137</v>
      </c>
      <c r="C73" s="44">
        <f>E73</f>
        <v>1500</v>
      </c>
      <c r="D73" s="44"/>
      <c r="E73" s="44">
        <v>1500</v>
      </c>
      <c r="F73" s="44"/>
      <c r="G73" s="44">
        <f>H73+I73+J73</f>
        <v>10632</v>
      </c>
      <c r="H73" s="44">
        <v>10632</v>
      </c>
      <c r="I73" s="44"/>
      <c r="J73" s="44"/>
      <c r="K73" s="44">
        <v>0</v>
      </c>
      <c r="L73" s="44">
        <v>0</v>
      </c>
      <c r="M73" s="44"/>
      <c r="N73" s="44"/>
    </row>
    <row r="74" spans="1:14" s="60" customFormat="1" ht="21.75" thickBot="1">
      <c r="A74" s="61" t="s">
        <v>138</v>
      </c>
      <c r="B74" s="62" t="s">
        <v>139</v>
      </c>
      <c r="C74" s="44"/>
      <c r="D74" s="44"/>
      <c r="E74" s="44">
        <f aca="true" t="shared" si="50" ref="E74:F74">D74+C74</f>
        <v>0</v>
      </c>
      <c r="F74" s="44">
        <f t="shared" si="50"/>
        <v>0</v>
      </c>
      <c r="G74" s="44"/>
      <c r="H74" s="44"/>
      <c r="I74" s="44">
        <f aca="true" t="shared" si="51" ref="I74">H74+G74</f>
        <v>0</v>
      </c>
      <c r="J74" s="44">
        <f aca="true" t="shared" si="52" ref="J74">I74+H74</f>
        <v>0</v>
      </c>
      <c r="K74" s="44"/>
      <c r="L74" s="44"/>
      <c r="M74" s="44">
        <f aca="true" t="shared" si="53" ref="M74">L74+K74</f>
        <v>0</v>
      </c>
      <c r="N74" s="44">
        <f aca="true" t="shared" si="54" ref="N74">M74+L74</f>
        <v>0</v>
      </c>
    </row>
    <row r="75" spans="1:14" s="57" customFormat="1" ht="21.75" thickBot="1">
      <c r="A75" s="67" t="s">
        <v>140</v>
      </c>
      <c r="B75" s="63" t="s">
        <v>141</v>
      </c>
      <c r="C75" s="34">
        <f>D75+E75+F75</f>
        <v>0</v>
      </c>
      <c r="D75" s="34">
        <f>D76+D77+D78</f>
        <v>0</v>
      </c>
      <c r="E75" s="34">
        <f aca="true" t="shared" si="55" ref="E75:F75">E76+E77+E78</f>
        <v>0</v>
      </c>
      <c r="F75" s="34">
        <f t="shared" si="55"/>
        <v>0</v>
      </c>
      <c r="G75" s="34">
        <f>H75+I75+J75</f>
        <v>0</v>
      </c>
      <c r="H75" s="34">
        <f>H76+H77+H78</f>
        <v>0</v>
      </c>
      <c r="I75" s="34">
        <f aca="true" t="shared" si="56" ref="I75:J75">I76+I77+I78</f>
        <v>0</v>
      </c>
      <c r="J75" s="34">
        <f t="shared" si="56"/>
        <v>0</v>
      </c>
      <c r="K75" s="34">
        <f>L75+M75+N75</f>
        <v>0</v>
      </c>
      <c r="L75" s="34">
        <f>L76+L77+L78</f>
        <v>0</v>
      </c>
      <c r="M75" s="34">
        <f aca="true" t="shared" si="57" ref="M75:N75">M76+M77+M78</f>
        <v>0</v>
      </c>
      <c r="N75" s="34">
        <f t="shared" si="57"/>
        <v>0</v>
      </c>
    </row>
    <row r="76" spans="1:14" s="60" customFormat="1" ht="21">
      <c r="A76" s="55" t="s">
        <v>142</v>
      </c>
      <c r="B76" s="56" t="s">
        <v>143</v>
      </c>
      <c r="C76" s="44">
        <f>D76+E76+F76</f>
        <v>0</v>
      </c>
      <c r="D76" s="44">
        <v>0</v>
      </c>
      <c r="E76" s="44">
        <v>0</v>
      </c>
      <c r="F76" s="44">
        <v>0</v>
      </c>
      <c r="G76" s="44">
        <f>H76+I76+J76</f>
        <v>0</v>
      </c>
      <c r="H76" s="44">
        <v>0</v>
      </c>
      <c r="I76" s="44">
        <v>0</v>
      </c>
      <c r="J76" s="44">
        <v>0</v>
      </c>
      <c r="K76" s="44">
        <f>L76+M76+N76</f>
        <v>0</v>
      </c>
      <c r="L76" s="44">
        <v>0</v>
      </c>
      <c r="M76" s="44">
        <v>0</v>
      </c>
      <c r="N76" s="44">
        <v>0</v>
      </c>
    </row>
    <row r="77" spans="1:14" s="60" customFormat="1" ht="21">
      <c r="A77" s="58" t="s">
        <v>144</v>
      </c>
      <c r="B77" s="59" t="s">
        <v>145</v>
      </c>
      <c r="C77" s="44"/>
      <c r="D77" s="44"/>
      <c r="E77" s="44">
        <f aca="true" t="shared" si="58" ref="E77:F78">D77+C77</f>
        <v>0</v>
      </c>
      <c r="F77" s="44">
        <f t="shared" si="58"/>
        <v>0</v>
      </c>
      <c r="G77" s="44"/>
      <c r="H77" s="44"/>
      <c r="I77" s="44">
        <f aca="true" t="shared" si="59" ref="I77:I78">H77+G77</f>
        <v>0</v>
      </c>
      <c r="J77" s="44">
        <f aca="true" t="shared" si="60" ref="J77:J78">I77+H77</f>
        <v>0</v>
      </c>
      <c r="K77" s="44"/>
      <c r="L77" s="44"/>
      <c r="M77" s="44">
        <f aca="true" t="shared" si="61" ref="M77:M78">L77+K77</f>
        <v>0</v>
      </c>
      <c r="N77" s="44">
        <f aca="true" t="shared" si="62" ref="N77:N78">M77+L77</f>
        <v>0</v>
      </c>
    </row>
    <row r="78" spans="1:14" s="60" customFormat="1" ht="21.75" thickBot="1">
      <c r="A78" s="61" t="s">
        <v>146</v>
      </c>
      <c r="B78" s="62" t="s">
        <v>147</v>
      </c>
      <c r="C78" s="44"/>
      <c r="D78" s="44"/>
      <c r="E78" s="44">
        <f t="shared" si="58"/>
        <v>0</v>
      </c>
      <c r="F78" s="44">
        <f t="shared" si="58"/>
        <v>0</v>
      </c>
      <c r="G78" s="44"/>
      <c r="H78" s="44"/>
      <c r="I78" s="44">
        <f t="shared" si="59"/>
        <v>0</v>
      </c>
      <c r="J78" s="44">
        <f t="shared" si="60"/>
        <v>0</v>
      </c>
      <c r="K78" s="44"/>
      <c r="L78" s="44"/>
      <c r="M78" s="44">
        <f t="shared" si="61"/>
        <v>0</v>
      </c>
      <c r="N78" s="44">
        <f t="shared" si="62"/>
        <v>0</v>
      </c>
    </row>
    <row r="79" spans="1:14" s="60" customFormat="1" ht="21.75" thickBot="1">
      <c r="A79" s="67" t="s">
        <v>148</v>
      </c>
      <c r="B79" s="63" t="s">
        <v>149</v>
      </c>
      <c r="C79" s="34">
        <f aca="true" t="shared" si="63" ref="C79:J79">SUM(C80:C83)</f>
        <v>0</v>
      </c>
      <c r="D79" s="34">
        <f t="shared" si="63"/>
        <v>0</v>
      </c>
      <c r="E79" s="34">
        <f t="shared" si="63"/>
        <v>0</v>
      </c>
      <c r="F79" s="34">
        <f t="shared" si="63"/>
        <v>0</v>
      </c>
      <c r="G79" s="34">
        <f t="shared" si="63"/>
        <v>0</v>
      </c>
      <c r="H79" s="34">
        <f t="shared" si="63"/>
        <v>0</v>
      </c>
      <c r="I79" s="34">
        <f t="shared" si="63"/>
        <v>0</v>
      </c>
      <c r="J79" s="34">
        <f t="shared" si="63"/>
        <v>0</v>
      </c>
      <c r="K79" s="34">
        <f aca="true" t="shared" si="64" ref="K79:N79">SUM(K80:K83)</f>
        <v>0</v>
      </c>
      <c r="L79" s="34">
        <f t="shared" si="64"/>
        <v>0</v>
      </c>
      <c r="M79" s="34">
        <f t="shared" si="64"/>
        <v>0</v>
      </c>
      <c r="N79" s="34">
        <f t="shared" si="64"/>
        <v>0</v>
      </c>
    </row>
    <row r="80" spans="1:14" s="60" customFormat="1" ht="31.5">
      <c r="A80" s="69" t="s">
        <v>150</v>
      </c>
      <c r="B80" s="56" t="s">
        <v>151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s="60" customFormat="1" ht="31.5">
      <c r="A81" s="70" t="s">
        <v>152</v>
      </c>
      <c r="B81" s="59" t="s">
        <v>153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s="60" customFormat="1" ht="31.5">
      <c r="A82" s="70" t="s">
        <v>154</v>
      </c>
      <c r="B82" s="59" t="s">
        <v>155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s="57" customFormat="1" ht="32.25" thickBot="1">
      <c r="A83" s="71" t="s">
        <v>156</v>
      </c>
      <c r="B83" s="62" t="s">
        <v>157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s="57" customFormat="1" ht="21.75" thickBot="1">
      <c r="A84" s="67" t="s">
        <v>158</v>
      </c>
      <c r="B84" s="63" t="s">
        <v>159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 s="57" customFormat="1" ht="21.75" thickBot="1">
      <c r="A85" s="67" t="s">
        <v>160</v>
      </c>
      <c r="B85" s="72" t="s">
        <v>161</v>
      </c>
      <c r="C85" s="42">
        <f aca="true" t="shared" si="65" ref="C85:J85">+C63+C67+C72+C75+C79+C84</f>
        <v>1500</v>
      </c>
      <c r="D85" s="42">
        <f t="shared" si="65"/>
        <v>0</v>
      </c>
      <c r="E85" s="42">
        <f t="shared" si="65"/>
        <v>1500</v>
      </c>
      <c r="F85" s="42">
        <f t="shared" si="65"/>
        <v>0</v>
      </c>
      <c r="G85" s="42">
        <f t="shared" si="65"/>
        <v>10632</v>
      </c>
      <c r="H85" s="42">
        <f t="shared" si="65"/>
        <v>10632</v>
      </c>
      <c r="I85" s="42">
        <f t="shared" si="65"/>
        <v>0</v>
      </c>
      <c r="J85" s="42">
        <f t="shared" si="65"/>
        <v>0</v>
      </c>
      <c r="K85" s="42">
        <f aca="true" t="shared" si="66" ref="K85:N85">+K63+K67+K72+K75+K79+K84</f>
        <v>0</v>
      </c>
      <c r="L85" s="42">
        <f t="shared" si="66"/>
        <v>0</v>
      </c>
      <c r="M85" s="42">
        <f t="shared" si="66"/>
        <v>0</v>
      </c>
      <c r="N85" s="42">
        <f t="shared" si="66"/>
        <v>0</v>
      </c>
    </row>
    <row r="86" spans="1:14" s="57" customFormat="1" ht="21.75" thickBot="1">
      <c r="A86" s="73" t="s">
        <v>162</v>
      </c>
      <c r="B86" s="74" t="s">
        <v>253</v>
      </c>
      <c r="C86" s="42">
        <f aca="true" t="shared" si="67" ref="C86:J86">+C62+C85</f>
        <v>328497</v>
      </c>
      <c r="D86" s="42">
        <f t="shared" si="67"/>
        <v>87750</v>
      </c>
      <c r="E86" s="42">
        <f t="shared" si="67"/>
        <v>240747</v>
      </c>
      <c r="F86" s="42">
        <f t="shared" si="67"/>
        <v>0</v>
      </c>
      <c r="G86" s="42">
        <f t="shared" si="67"/>
        <v>388287</v>
      </c>
      <c r="H86" s="42">
        <f t="shared" si="67"/>
        <v>150033</v>
      </c>
      <c r="I86" s="42">
        <f t="shared" si="67"/>
        <v>238254</v>
      </c>
      <c r="J86" s="42">
        <f t="shared" si="67"/>
        <v>0</v>
      </c>
      <c r="K86" s="42">
        <f aca="true" t="shared" si="68" ref="K86:N86">+K62+K85</f>
        <v>82605</v>
      </c>
      <c r="L86" s="42">
        <f t="shared" si="68"/>
        <v>79438</v>
      </c>
      <c r="M86" s="42">
        <f t="shared" si="68"/>
        <v>3167</v>
      </c>
      <c r="N86" s="42">
        <f t="shared" si="68"/>
        <v>0</v>
      </c>
    </row>
    <row r="87" spans="1:14" s="9" customFormat="1" ht="15">
      <c r="A87" s="10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s="9" customFormat="1" ht="15.75" thickBot="1">
      <c r="A88" s="10"/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s="49" customFormat="1" ht="19.5" customHeight="1" thickBot="1">
      <c r="A89" s="48" t="s">
        <v>262</v>
      </c>
      <c r="B89" s="89" t="s">
        <v>250</v>
      </c>
      <c r="C89" s="102" t="s">
        <v>275</v>
      </c>
      <c r="D89" s="103"/>
      <c r="E89" s="103"/>
      <c r="F89" s="104"/>
      <c r="G89" s="102" t="s">
        <v>276</v>
      </c>
      <c r="H89" s="103"/>
      <c r="I89" s="103"/>
      <c r="J89" s="104"/>
      <c r="K89" s="102" t="s">
        <v>286</v>
      </c>
      <c r="L89" s="103"/>
      <c r="M89" s="103"/>
      <c r="N89" s="104"/>
    </row>
    <row r="90" spans="1:14" s="53" customFormat="1" ht="11.25" thickBot="1">
      <c r="A90" s="50" t="s">
        <v>237</v>
      </c>
      <c r="B90" s="51" t="s">
        <v>238</v>
      </c>
      <c r="C90" s="52" t="s">
        <v>239</v>
      </c>
      <c r="D90" s="52" t="s">
        <v>247</v>
      </c>
      <c r="E90" s="52" t="s">
        <v>248</v>
      </c>
      <c r="F90" s="52" t="s">
        <v>249</v>
      </c>
      <c r="G90" s="52" t="s">
        <v>270</v>
      </c>
      <c r="H90" s="52" t="s">
        <v>271</v>
      </c>
      <c r="I90" s="52" t="s">
        <v>272</v>
      </c>
      <c r="J90" s="52" t="s">
        <v>273</v>
      </c>
      <c r="K90" s="52" t="s">
        <v>274</v>
      </c>
      <c r="L90" s="52" t="s">
        <v>289</v>
      </c>
      <c r="M90" s="52" t="s">
        <v>290</v>
      </c>
      <c r="N90" s="52" t="s">
        <v>291</v>
      </c>
    </row>
    <row r="91" spans="1:14" s="53" customFormat="1" ht="53.25" thickBot="1">
      <c r="A91" s="75"/>
      <c r="B91" s="75" t="s">
        <v>254</v>
      </c>
      <c r="C91" s="93" t="s">
        <v>242</v>
      </c>
      <c r="D91" s="93" t="s">
        <v>264</v>
      </c>
      <c r="E91" s="94" t="s">
        <v>265</v>
      </c>
      <c r="F91" s="94" t="s">
        <v>269</v>
      </c>
      <c r="G91" s="93" t="s">
        <v>242</v>
      </c>
      <c r="H91" s="93" t="s">
        <v>264</v>
      </c>
      <c r="I91" s="94" t="s">
        <v>265</v>
      </c>
      <c r="J91" s="94" t="s">
        <v>269</v>
      </c>
      <c r="K91" s="93" t="s">
        <v>242</v>
      </c>
      <c r="L91" s="93" t="s">
        <v>264</v>
      </c>
      <c r="M91" s="94" t="s">
        <v>265</v>
      </c>
      <c r="N91" s="94" t="s">
        <v>269</v>
      </c>
    </row>
    <row r="92" spans="1:14" s="57" customFormat="1" ht="11.25" thickBot="1">
      <c r="A92" s="17" t="s">
        <v>4</v>
      </c>
      <c r="B92" s="18" t="s">
        <v>279</v>
      </c>
      <c r="C92" s="19">
        <f>D92+E92+F92</f>
        <v>63422</v>
      </c>
      <c r="D92" s="95">
        <f>D93+D94+D95+D96+D97</f>
        <v>63302</v>
      </c>
      <c r="E92" s="95">
        <f aca="true" t="shared" si="69" ref="E92:F92">E93+E94+E95+E96+E97</f>
        <v>120</v>
      </c>
      <c r="F92" s="96">
        <f t="shared" si="69"/>
        <v>0</v>
      </c>
      <c r="G92" s="19">
        <f>H92+I92+J92</f>
        <v>121118</v>
      </c>
      <c r="H92" s="95">
        <f>H93+H94+H95+H96+H97</f>
        <v>120998</v>
      </c>
      <c r="I92" s="95">
        <f aca="true" t="shared" si="70" ref="I92:J92">I93+I94+I95+I96+I97</f>
        <v>120</v>
      </c>
      <c r="J92" s="96">
        <f t="shared" si="70"/>
        <v>0</v>
      </c>
      <c r="K92" s="19">
        <f>L92+M92+N92</f>
        <v>69129</v>
      </c>
      <c r="L92" s="95">
        <f>L93+L94+L95+L96+L97</f>
        <v>69129</v>
      </c>
      <c r="M92" s="95">
        <f aca="true" t="shared" si="71" ref="M92:N92">M93+M94+M95+M96+M97</f>
        <v>0</v>
      </c>
      <c r="N92" s="96">
        <f t="shared" si="71"/>
        <v>0</v>
      </c>
    </row>
    <row r="93" spans="1:14" s="49" customFormat="1" ht="11.25" thickBot="1">
      <c r="A93" s="76" t="s">
        <v>6</v>
      </c>
      <c r="B93" s="20" t="s">
        <v>166</v>
      </c>
      <c r="C93" s="22">
        <f>D93+E93+F93</f>
        <v>24747</v>
      </c>
      <c r="D93" s="97">
        <v>24747</v>
      </c>
      <c r="E93" s="97">
        <v>0</v>
      </c>
      <c r="F93" s="97"/>
      <c r="G93" s="22">
        <f>H93+I93+J93</f>
        <v>59108</v>
      </c>
      <c r="H93" s="97">
        <v>59108</v>
      </c>
      <c r="I93" s="97">
        <v>0</v>
      </c>
      <c r="J93" s="97"/>
      <c r="K93" s="22">
        <f>L93+M93+N93</f>
        <v>34977</v>
      </c>
      <c r="L93" s="97">
        <v>34977</v>
      </c>
      <c r="M93" s="97">
        <v>0</v>
      </c>
      <c r="N93" s="97"/>
    </row>
    <row r="94" spans="1:14" s="49" customFormat="1" ht="11.25" thickBot="1">
      <c r="A94" s="58" t="s">
        <v>8</v>
      </c>
      <c r="B94" s="23" t="s">
        <v>167</v>
      </c>
      <c r="C94" s="22">
        <f aca="true" t="shared" si="72" ref="C94:C96">D94+E94+F94</f>
        <v>4964</v>
      </c>
      <c r="D94" s="98">
        <v>4964</v>
      </c>
      <c r="E94" s="98">
        <v>0</v>
      </c>
      <c r="F94" s="98"/>
      <c r="G94" s="22">
        <f aca="true" t="shared" si="73" ref="G94:G96">H94+I94+J94</f>
        <v>10265</v>
      </c>
      <c r="H94" s="98">
        <v>10265</v>
      </c>
      <c r="I94" s="98">
        <v>0</v>
      </c>
      <c r="J94" s="98"/>
      <c r="K94" s="22">
        <f aca="true" t="shared" si="74" ref="K94:K96">L94+M94+N94</f>
        <v>6904</v>
      </c>
      <c r="L94" s="98">
        <v>6904</v>
      </c>
      <c r="M94" s="98">
        <v>0</v>
      </c>
      <c r="N94" s="98"/>
    </row>
    <row r="95" spans="1:14" s="49" customFormat="1" ht="11.25" thickBot="1">
      <c r="A95" s="58" t="s">
        <v>10</v>
      </c>
      <c r="B95" s="23" t="s">
        <v>168</v>
      </c>
      <c r="C95" s="22">
        <f t="shared" si="72"/>
        <v>18537</v>
      </c>
      <c r="D95" s="99">
        <v>18537</v>
      </c>
      <c r="E95" s="98">
        <v>0</v>
      </c>
      <c r="F95" s="98"/>
      <c r="G95" s="22">
        <f t="shared" si="73"/>
        <v>30840</v>
      </c>
      <c r="H95" s="99">
        <v>30840</v>
      </c>
      <c r="I95" s="98">
        <v>0</v>
      </c>
      <c r="J95" s="98"/>
      <c r="K95" s="22">
        <f t="shared" si="74"/>
        <v>15974</v>
      </c>
      <c r="L95" s="99">
        <v>15974</v>
      </c>
      <c r="M95" s="98">
        <v>0</v>
      </c>
      <c r="N95" s="98"/>
    </row>
    <row r="96" spans="1:14" s="49" customFormat="1" ht="10.5">
      <c r="A96" s="58" t="s">
        <v>12</v>
      </c>
      <c r="B96" s="26" t="s">
        <v>169</v>
      </c>
      <c r="C96" s="22">
        <f t="shared" si="72"/>
        <v>8035</v>
      </c>
      <c r="D96" s="99">
        <v>8035</v>
      </c>
      <c r="E96" s="98"/>
      <c r="F96" s="98"/>
      <c r="G96" s="22">
        <f t="shared" si="73"/>
        <v>8035</v>
      </c>
      <c r="H96" s="99">
        <v>8035</v>
      </c>
      <c r="I96" s="98"/>
      <c r="J96" s="98"/>
      <c r="K96" s="22">
        <f t="shared" si="74"/>
        <v>2750</v>
      </c>
      <c r="L96" s="99">
        <v>2750</v>
      </c>
      <c r="M96" s="98"/>
      <c r="N96" s="98"/>
    </row>
    <row r="97" spans="1:14" s="49" customFormat="1" ht="10.5">
      <c r="A97" s="58" t="s">
        <v>170</v>
      </c>
      <c r="B97" s="27" t="s">
        <v>171</v>
      </c>
      <c r="C97" s="25">
        <f>D97+E97+F97</f>
        <v>7139</v>
      </c>
      <c r="D97" s="99">
        <f>D98+D99+D100+D101+D102+D103+D104+D105+D106+D107</f>
        <v>7019</v>
      </c>
      <c r="E97" s="99">
        <f aca="true" t="shared" si="75" ref="E97:F97">E98+E99+E100+E101+E102+E103+E104+E105+E106+E107</f>
        <v>120</v>
      </c>
      <c r="F97" s="99">
        <f t="shared" si="75"/>
        <v>0</v>
      </c>
      <c r="G97" s="25">
        <f>H97+I97+J97</f>
        <v>12870</v>
      </c>
      <c r="H97" s="99">
        <f>H98+H99+H100+H101+H102+H103+H104+H105+H106+H107</f>
        <v>12750</v>
      </c>
      <c r="I97" s="99">
        <f aca="true" t="shared" si="76" ref="I97:J97">I98+I99+I100+I101+I102+I103+I104+I105+I106+I107</f>
        <v>120</v>
      </c>
      <c r="J97" s="99">
        <f t="shared" si="76"/>
        <v>0</v>
      </c>
      <c r="K97" s="25">
        <f>L97+M97+N97</f>
        <v>8524</v>
      </c>
      <c r="L97" s="99">
        <f>L98+L99+L100+L101+L102+L103+L104+L105+L106+L107</f>
        <v>8524</v>
      </c>
      <c r="M97" s="99">
        <f aca="true" t="shared" si="77" ref="M97:N97">M98+M99+M100+M101+M102+M103+M104+M105+M106+M107</f>
        <v>0</v>
      </c>
      <c r="N97" s="99">
        <f t="shared" si="77"/>
        <v>0</v>
      </c>
    </row>
    <row r="98" spans="1:14" s="49" customFormat="1" ht="10.5">
      <c r="A98" s="58" t="s">
        <v>16</v>
      </c>
      <c r="B98" s="23" t="s">
        <v>172</v>
      </c>
      <c r="C98" s="25"/>
      <c r="D98" s="99">
        <v>150</v>
      </c>
      <c r="E98" s="99"/>
      <c r="F98" s="99"/>
      <c r="G98" s="25"/>
      <c r="H98" s="99">
        <v>150</v>
      </c>
      <c r="I98" s="99"/>
      <c r="J98" s="99"/>
      <c r="K98" s="25"/>
      <c r="L98" s="99">
        <v>0</v>
      </c>
      <c r="M98" s="99"/>
      <c r="N98" s="99"/>
    </row>
    <row r="99" spans="1:14" s="49" customFormat="1" ht="10.5">
      <c r="A99" s="58" t="s">
        <v>173</v>
      </c>
      <c r="B99" s="28" t="s">
        <v>174</v>
      </c>
      <c r="C99" s="25"/>
      <c r="D99" s="99"/>
      <c r="E99" s="99"/>
      <c r="F99" s="99"/>
      <c r="G99" s="25"/>
      <c r="H99" s="99"/>
      <c r="I99" s="99"/>
      <c r="J99" s="99"/>
      <c r="K99" s="25"/>
      <c r="L99" s="99"/>
      <c r="M99" s="99"/>
      <c r="N99" s="99"/>
    </row>
    <row r="100" spans="1:14" s="49" customFormat="1" ht="21">
      <c r="A100" s="58" t="s">
        <v>175</v>
      </c>
      <c r="B100" s="29" t="s">
        <v>176</v>
      </c>
      <c r="C100" s="25"/>
      <c r="D100" s="99"/>
      <c r="E100" s="99"/>
      <c r="F100" s="99"/>
      <c r="G100" s="25"/>
      <c r="H100" s="99"/>
      <c r="I100" s="99"/>
      <c r="J100" s="99"/>
      <c r="K100" s="25"/>
      <c r="L100" s="99"/>
      <c r="M100" s="99"/>
      <c r="N100" s="99"/>
    </row>
    <row r="101" spans="1:14" s="49" customFormat="1" ht="21">
      <c r="A101" s="58" t="s">
        <v>177</v>
      </c>
      <c r="B101" s="29" t="s">
        <v>178</v>
      </c>
      <c r="C101" s="25"/>
      <c r="D101" s="99"/>
      <c r="E101" s="99"/>
      <c r="F101" s="99"/>
      <c r="G101" s="25"/>
      <c r="H101" s="99"/>
      <c r="I101" s="99"/>
      <c r="J101" s="99"/>
      <c r="K101" s="25"/>
      <c r="L101" s="99"/>
      <c r="M101" s="99"/>
      <c r="N101" s="99"/>
    </row>
    <row r="102" spans="1:14" s="49" customFormat="1" ht="21">
      <c r="A102" s="58" t="s">
        <v>179</v>
      </c>
      <c r="B102" s="28" t="s">
        <v>180</v>
      </c>
      <c r="C102" s="25"/>
      <c r="D102" s="99">
        <v>6869</v>
      </c>
      <c r="E102" s="99"/>
      <c r="F102" s="99"/>
      <c r="G102" s="25"/>
      <c r="H102" s="99">
        <v>12600</v>
      </c>
      <c r="I102" s="99"/>
      <c r="J102" s="99"/>
      <c r="K102" s="25"/>
      <c r="L102" s="99">
        <v>8524</v>
      </c>
      <c r="M102" s="99"/>
      <c r="N102" s="99"/>
    </row>
    <row r="103" spans="1:14" s="49" customFormat="1" ht="21">
      <c r="A103" s="58" t="s">
        <v>181</v>
      </c>
      <c r="B103" s="28" t="s">
        <v>182</v>
      </c>
      <c r="C103" s="25"/>
      <c r="D103" s="99"/>
      <c r="E103" s="99"/>
      <c r="F103" s="99"/>
      <c r="G103" s="25"/>
      <c r="H103" s="99"/>
      <c r="I103" s="99"/>
      <c r="J103" s="99"/>
      <c r="K103" s="25"/>
      <c r="L103" s="99"/>
      <c r="M103" s="99"/>
      <c r="N103" s="99"/>
    </row>
    <row r="104" spans="1:14" s="49" customFormat="1" ht="21">
      <c r="A104" s="58" t="s">
        <v>183</v>
      </c>
      <c r="B104" s="29" t="s">
        <v>184</v>
      </c>
      <c r="C104" s="25"/>
      <c r="D104" s="99"/>
      <c r="E104" s="99"/>
      <c r="F104" s="99"/>
      <c r="G104" s="25"/>
      <c r="H104" s="99"/>
      <c r="I104" s="99"/>
      <c r="J104" s="99"/>
      <c r="K104" s="25"/>
      <c r="L104" s="99"/>
      <c r="M104" s="99"/>
      <c r="N104" s="99"/>
    </row>
    <row r="105" spans="1:14" s="49" customFormat="1" ht="21">
      <c r="A105" s="77" t="s">
        <v>185</v>
      </c>
      <c r="B105" s="30" t="s">
        <v>186</v>
      </c>
      <c r="C105" s="25"/>
      <c r="D105" s="99"/>
      <c r="E105" s="99"/>
      <c r="F105" s="99"/>
      <c r="G105" s="25"/>
      <c r="H105" s="99"/>
      <c r="I105" s="99"/>
      <c r="J105" s="99"/>
      <c r="K105" s="25"/>
      <c r="L105" s="99"/>
      <c r="M105" s="99"/>
      <c r="N105" s="99"/>
    </row>
    <row r="106" spans="1:14" s="49" customFormat="1" ht="21">
      <c r="A106" s="58" t="s">
        <v>187</v>
      </c>
      <c r="B106" s="30" t="s">
        <v>188</v>
      </c>
      <c r="C106" s="25"/>
      <c r="D106" s="99"/>
      <c r="E106" s="99"/>
      <c r="F106" s="99"/>
      <c r="G106" s="25"/>
      <c r="H106" s="99"/>
      <c r="I106" s="99"/>
      <c r="J106" s="99"/>
      <c r="K106" s="25"/>
      <c r="L106" s="99"/>
      <c r="M106" s="99"/>
      <c r="N106" s="99"/>
    </row>
    <row r="107" spans="1:14" s="49" customFormat="1" ht="21.75" thickBot="1">
      <c r="A107" s="78" t="s">
        <v>189</v>
      </c>
      <c r="B107" s="31" t="s">
        <v>190</v>
      </c>
      <c r="C107" s="32"/>
      <c r="D107" s="100"/>
      <c r="E107" s="100">
        <v>120</v>
      </c>
      <c r="F107" s="100"/>
      <c r="G107" s="32"/>
      <c r="H107" s="100"/>
      <c r="I107" s="100">
        <v>120</v>
      </c>
      <c r="J107" s="100"/>
      <c r="K107" s="32"/>
      <c r="L107" s="100"/>
      <c r="M107" s="100">
        <v>0</v>
      </c>
      <c r="N107" s="100"/>
    </row>
    <row r="108" spans="1:14" s="49" customFormat="1" ht="11.25" thickBot="1">
      <c r="A108" s="16" t="s">
        <v>18</v>
      </c>
      <c r="B108" s="33" t="s">
        <v>280</v>
      </c>
      <c r="C108" s="34">
        <f>D108+E108+F108</f>
        <v>241503</v>
      </c>
      <c r="D108" s="34"/>
      <c r="E108" s="34">
        <f>E109+E111</f>
        <v>241503</v>
      </c>
      <c r="F108" s="34"/>
      <c r="G108" s="34">
        <f>H108+I108+J108</f>
        <v>244171</v>
      </c>
      <c r="H108" s="34"/>
      <c r="I108" s="34">
        <f>I109+I111</f>
        <v>244171</v>
      </c>
      <c r="J108" s="34"/>
      <c r="K108" s="34">
        <f>L108+M108+N108</f>
        <v>3709</v>
      </c>
      <c r="L108" s="34"/>
      <c r="M108" s="34">
        <f>M109+M111</f>
        <v>3709</v>
      </c>
      <c r="N108" s="34"/>
    </row>
    <row r="109" spans="1:14" s="49" customFormat="1" ht="10.5">
      <c r="A109" s="55" t="s">
        <v>20</v>
      </c>
      <c r="B109" s="23" t="s">
        <v>191</v>
      </c>
      <c r="C109" s="21">
        <f>D109+E109+F109</f>
        <v>204518</v>
      </c>
      <c r="D109" s="21">
        <f>D110</f>
        <v>0</v>
      </c>
      <c r="E109" s="21">
        <f aca="true" t="shared" si="78" ref="E109">E110</f>
        <v>204518</v>
      </c>
      <c r="F109" s="21"/>
      <c r="G109" s="21">
        <f>H109+I109+J109</f>
        <v>207186</v>
      </c>
      <c r="H109" s="21">
        <f>H110</f>
        <v>0</v>
      </c>
      <c r="I109" s="21">
        <v>207186</v>
      </c>
      <c r="J109" s="21"/>
      <c r="K109" s="21">
        <v>590</v>
      </c>
      <c r="L109" s="21">
        <f>L110</f>
        <v>0</v>
      </c>
      <c r="M109" s="21">
        <v>590</v>
      </c>
      <c r="N109" s="21"/>
    </row>
    <row r="110" spans="1:14" s="49" customFormat="1" ht="10.5">
      <c r="A110" s="55" t="s">
        <v>22</v>
      </c>
      <c r="B110" s="35" t="s">
        <v>192</v>
      </c>
      <c r="C110" s="21">
        <f aca="true" t="shared" si="79" ref="C110:C111">D110+E110+F110</f>
        <v>204518</v>
      </c>
      <c r="D110" s="21"/>
      <c r="E110" s="21">
        <v>204518</v>
      </c>
      <c r="F110" s="21"/>
      <c r="G110" s="21">
        <f aca="true" t="shared" si="80" ref="G110:G111">H110+I110+J110</f>
        <v>204518</v>
      </c>
      <c r="H110" s="21"/>
      <c r="I110" s="21">
        <v>204518</v>
      </c>
      <c r="J110" s="21"/>
      <c r="K110" s="21">
        <v>590</v>
      </c>
      <c r="L110" s="21"/>
      <c r="M110" s="21">
        <v>590</v>
      </c>
      <c r="N110" s="21"/>
    </row>
    <row r="111" spans="1:14" s="49" customFormat="1" ht="10.5">
      <c r="A111" s="55" t="s">
        <v>24</v>
      </c>
      <c r="B111" s="35" t="s">
        <v>193</v>
      </c>
      <c r="C111" s="21">
        <f t="shared" si="79"/>
        <v>36985</v>
      </c>
      <c r="D111" s="21">
        <f aca="true" t="shared" si="81" ref="D111:E111">D112</f>
        <v>0</v>
      </c>
      <c r="E111" s="21">
        <f t="shared" si="81"/>
        <v>36985</v>
      </c>
      <c r="F111" s="21"/>
      <c r="G111" s="21">
        <f t="shared" si="80"/>
        <v>36985</v>
      </c>
      <c r="H111" s="21">
        <f aca="true" t="shared" si="82" ref="H111:I111">H112</f>
        <v>0</v>
      </c>
      <c r="I111" s="21">
        <f t="shared" si="82"/>
        <v>36985</v>
      </c>
      <c r="J111" s="21"/>
      <c r="K111" s="21">
        <v>3119</v>
      </c>
      <c r="L111" s="21">
        <f aca="true" t="shared" si="83" ref="L111">L112</f>
        <v>0</v>
      </c>
      <c r="M111" s="21">
        <v>3119</v>
      </c>
      <c r="N111" s="21"/>
    </row>
    <row r="112" spans="1:14" s="49" customFormat="1" ht="10.5">
      <c r="A112" s="55" t="s">
        <v>26</v>
      </c>
      <c r="B112" s="35" t="s">
        <v>194</v>
      </c>
      <c r="C112" s="21">
        <f>D112+E112+F112</f>
        <v>36985</v>
      </c>
      <c r="D112" s="36"/>
      <c r="E112" s="21">
        <v>36985</v>
      </c>
      <c r="F112" s="21"/>
      <c r="G112" s="21">
        <f>H112+I112+J112</f>
        <v>36985</v>
      </c>
      <c r="H112" s="36"/>
      <c r="I112" s="21">
        <v>36985</v>
      </c>
      <c r="J112" s="21"/>
      <c r="K112" s="21">
        <v>3119</v>
      </c>
      <c r="L112" s="36"/>
      <c r="M112" s="21">
        <v>3119</v>
      </c>
      <c r="N112" s="21"/>
    </row>
    <row r="113" spans="1:14" s="49" customFormat="1" ht="10.5">
      <c r="A113" s="55" t="s">
        <v>28</v>
      </c>
      <c r="B113" s="79" t="s">
        <v>195</v>
      </c>
      <c r="C113" s="36">
        <f aca="true" t="shared" si="84" ref="C113:D113">C114+C115+C116+C117+C118+C119+C120+C121</f>
        <v>0</v>
      </c>
      <c r="D113" s="36">
        <f t="shared" si="84"/>
        <v>0</v>
      </c>
      <c r="E113" s="36">
        <f>E114+E115+E116+E117+E118+E119+E120+E121</f>
        <v>0</v>
      </c>
      <c r="F113" s="36">
        <f>F114+F115+F116+F117+F118+F119+F120+F121</f>
        <v>0</v>
      </c>
      <c r="G113" s="36">
        <f aca="true" t="shared" si="85" ref="G113:H113">G114+G115+G116+G117+G118+G119+G120+G121</f>
        <v>0</v>
      </c>
      <c r="H113" s="36">
        <f t="shared" si="85"/>
        <v>0</v>
      </c>
      <c r="I113" s="36">
        <f>I114+I115+I116+I117+I118+I119+I120+I121</f>
        <v>0</v>
      </c>
      <c r="J113" s="36">
        <f>J114+J115+J116+J117+J118+J119+J120+J121</f>
        <v>0</v>
      </c>
      <c r="K113" s="36">
        <f aca="true" t="shared" si="86" ref="K113:L113">K114+K115+K116+K117+K118+K119+K120+K121</f>
        <v>0</v>
      </c>
      <c r="L113" s="36">
        <f t="shared" si="86"/>
        <v>0</v>
      </c>
      <c r="M113" s="36">
        <f>M114+M115+M116+M117+M118+M119+M120+M121</f>
        <v>0</v>
      </c>
      <c r="N113" s="36">
        <f>N114+N115+N116+N117+N118+N119+N120+N121</f>
        <v>0</v>
      </c>
    </row>
    <row r="114" spans="1:14" s="49" customFormat="1" ht="10.5">
      <c r="A114" s="55" t="s">
        <v>30</v>
      </c>
      <c r="B114" s="80" t="s">
        <v>196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s="49" customFormat="1" ht="21">
      <c r="A115" s="55" t="s">
        <v>197</v>
      </c>
      <c r="B115" s="37" t="s">
        <v>198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s="49" customFormat="1" ht="21">
      <c r="A116" s="55" t="s">
        <v>199</v>
      </c>
      <c r="B116" s="29" t="s">
        <v>178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s="49" customFormat="1" ht="10.5">
      <c r="A117" s="55" t="s">
        <v>200</v>
      </c>
      <c r="B117" s="29" t="s">
        <v>201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s="49" customFormat="1" ht="21">
      <c r="A118" s="55" t="s">
        <v>202</v>
      </c>
      <c r="B118" s="29" t="s">
        <v>203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s="49" customFormat="1" ht="21">
      <c r="A119" s="55" t="s">
        <v>204</v>
      </c>
      <c r="B119" s="29" t="s">
        <v>184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s="49" customFormat="1" ht="21">
      <c r="A120" s="55" t="s">
        <v>205</v>
      </c>
      <c r="B120" s="29" t="s">
        <v>206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s="49" customFormat="1" ht="21.75" thickBot="1">
      <c r="A121" s="77" t="s">
        <v>207</v>
      </c>
      <c r="B121" s="29" t="s">
        <v>208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s="49" customFormat="1" ht="11.25" thickBot="1">
      <c r="A122" s="16" t="s">
        <v>32</v>
      </c>
      <c r="B122" s="39" t="s">
        <v>209</v>
      </c>
      <c r="C122" s="34">
        <f>D122</f>
        <v>500</v>
      </c>
      <c r="D122" s="34">
        <f>+D123+D124</f>
        <v>500</v>
      </c>
      <c r="E122" s="34"/>
      <c r="F122" s="34"/>
      <c r="G122" s="34">
        <f>H122</f>
        <v>500</v>
      </c>
      <c r="H122" s="34">
        <f>+H123+H124</f>
        <v>500</v>
      </c>
      <c r="I122" s="34"/>
      <c r="J122" s="34"/>
      <c r="K122" s="34">
        <f>L122</f>
        <v>0</v>
      </c>
      <c r="L122" s="34">
        <f>+L123+L124</f>
        <v>0</v>
      </c>
      <c r="M122" s="34"/>
      <c r="N122" s="34"/>
    </row>
    <row r="123" spans="1:14" s="49" customFormat="1" ht="10.5">
      <c r="A123" s="55" t="s">
        <v>34</v>
      </c>
      <c r="B123" s="40" t="s">
        <v>210</v>
      </c>
      <c r="C123" s="21">
        <f>D123</f>
        <v>500</v>
      </c>
      <c r="D123" s="21">
        <v>500</v>
      </c>
      <c r="E123" s="21"/>
      <c r="F123" s="21"/>
      <c r="G123" s="21">
        <f>H123</f>
        <v>500</v>
      </c>
      <c r="H123" s="21">
        <v>500</v>
      </c>
      <c r="I123" s="21"/>
      <c r="J123" s="21"/>
      <c r="K123" s="21"/>
      <c r="L123" s="21"/>
      <c r="M123" s="21"/>
      <c r="N123" s="21"/>
    </row>
    <row r="124" spans="1:14" s="49" customFormat="1" ht="11.25" thickBot="1">
      <c r="A124" s="61" t="s">
        <v>36</v>
      </c>
      <c r="B124" s="35" t="s">
        <v>211</v>
      </c>
      <c r="C124" s="25"/>
      <c r="D124" s="25"/>
      <c r="E124" s="21">
        <f aca="true" t="shared" si="87" ref="E124:F124">D124+C124</f>
        <v>0</v>
      </c>
      <c r="F124" s="21">
        <f t="shared" si="87"/>
        <v>0</v>
      </c>
      <c r="G124" s="25"/>
      <c r="H124" s="25"/>
      <c r="I124" s="21">
        <f aca="true" t="shared" si="88" ref="I124">H124+G124</f>
        <v>0</v>
      </c>
      <c r="J124" s="21">
        <f aca="true" t="shared" si="89" ref="J124">I124+H124</f>
        <v>0</v>
      </c>
      <c r="K124" s="25"/>
      <c r="L124" s="25"/>
      <c r="M124" s="21">
        <f aca="true" t="shared" si="90" ref="M124">L124+K124</f>
        <v>0</v>
      </c>
      <c r="N124" s="21">
        <f aca="true" t="shared" si="91" ref="N124">M124+L124</f>
        <v>0</v>
      </c>
    </row>
    <row r="125" spans="1:14" s="49" customFormat="1" ht="11.25" thickBot="1">
      <c r="A125" s="16" t="s">
        <v>212</v>
      </c>
      <c r="B125" s="39" t="s">
        <v>213</v>
      </c>
      <c r="C125" s="34">
        <f aca="true" t="shared" si="92" ref="C125:J125">+C92+C108+C122</f>
        <v>305425</v>
      </c>
      <c r="D125" s="34">
        <f t="shared" si="92"/>
        <v>63802</v>
      </c>
      <c r="E125" s="34">
        <f t="shared" si="92"/>
        <v>241623</v>
      </c>
      <c r="F125" s="34">
        <f t="shared" si="92"/>
        <v>0</v>
      </c>
      <c r="G125" s="34">
        <f t="shared" si="92"/>
        <v>365789</v>
      </c>
      <c r="H125" s="34">
        <f t="shared" si="92"/>
        <v>121498</v>
      </c>
      <c r="I125" s="34">
        <f t="shared" si="92"/>
        <v>244291</v>
      </c>
      <c r="J125" s="34">
        <f t="shared" si="92"/>
        <v>0</v>
      </c>
      <c r="K125" s="34">
        <f aca="true" t="shared" si="93" ref="K125:N125">+K92+K108+K122</f>
        <v>72838</v>
      </c>
      <c r="L125" s="34">
        <f t="shared" si="93"/>
        <v>69129</v>
      </c>
      <c r="M125" s="34">
        <f t="shared" si="93"/>
        <v>3709</v>
      </c>
      <c r="N125" s="34">
        <f t="shared" si="93"/>
        <v>0</v>
      </c>
    </row>
    <row r="126" spans="1:14" s="49" customFormat="1" ht="11.25" thickBot="1">
      <c r="A126" s="16" t="s">
        <v>60</v>
      </c>
      <c r="B126" s="39" t="s">
        <v>214</v>
      </c>
      <c r="C126" s="34">
        <f aca="true" t="shared" si="94" ref="C126:J126">+C127+C128+C129</f>
        <v>0</v>
      </c>
      <c r="D126" s="34">
        <f t="shared" si="94"/>
        <v>0</v>
      </c>
      <c r="E126" s="34">
        <f t="shared" si="94"/>
        <v>0</v>
      </c>
      <c r="F126" s="34">
        <f t="shared" si="94"/>
        <v>0</v>
      </c>
      <c r="G126" s="34">
        <f t="shared" si="94"/>
        <v>0</v>
      </c>
      <c r="H126" s="34">
        <f t="shared" si="94"/>
        <v>0</v>
      </c>
      <c r="I126" s="34">
        <f t="shared" si="94"/>
        <v>0</v>
      </c>
      <c r="J126" s="34">
        <f t="shared" si="94"/>
        <v>0</v>
      </c>
      <c r="K126" s="34">
        <f aca="true" t="shared" si="95" ref="K126:N126">+K127+K128+K129</f>
        <v>0</v>
      </c>
      <c r="L126" s="34">
        <f t="shared" si="95"/>
        <v>0</v>
      </c>
      <c r="M126" s="34">
        <f t="shared" si="95"/>
        <v>0</v>
      </c>
      <c r="N126" s="34">
        <f t="shared" si="95"/>
        <v>0</v>
      </c>
    </row>
    <row r="127" spans="1:14" s="57" customFormat="1" ht="10.5">
      <c r="A127" s="55" t="s">
        <v>62</v>
      </c>
      <c r="B127" s="40" t="s">
        <v>215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s="49" customFormat="1" ht="10.5">
      <c r="A128" s="55" t="s">
        <v>64</v>
      </c>
      <c r="B128" s="40" t="s">
        <v>216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1:14" s="49" customFormat="1" ht="11.25" thickBot="1">
      <c r="A129" s="77" t="s">
        <v>66</v>
      </c>
      <c r="B129" s="41" t="s">
        <v>217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s="49" customFormat="1" ht="11.25" thickBot="1">
      <c r="A130" s="16" t="s">
        <v>82</v>
      </c>
      <c r="B130" s="39" t="s">
        <v>218</v>
      </c>
      <c r="C130" s="34">
        <f aca="true" t="shared" si="96" ref="C130:J130">+C131+C132+C133+C134</f>
        <v>0</v>
      </c>
      <c r="D130" s="34">
        <f t="shared" si="96"/>
        <v>0</v>
      </c>
      <c r="E130" s="34">
        <f t="shared" si="96"/>
        <v>0</v>
      </c>
      <c r="F130" s="34">
        <f t="shared" si="96"/>
        <v>0</v>
      </c>
      <c r="G130" s="34">
        <f t="shared" si="96"/>
        <v>0</v>
      </c>
      <c r="H130" s="34">
        <f t="shared" si="96"/>
        <v>0</v>
      </c>
      <c r="I130" s="34">
        <f t="shared" si="96"/>
        <v>0</v>
      </c>
      <c r="J130" s="34">
        <f t="shared" si="96"/>
        <v>0</v>
      </c>
      <c r="K130" s="34">
        <f aca="true" t="shared" si="97" ref="K130:N130">+K131+K132+K133+K134</f>
        <v>0</v>
      </c>
      <c r="L130" s="34">
        <f t="shared" si="97"/>
        <v>0</v>
      </c>
      <c r="M130" s="34">
        <f t="shared" si="97"/>
        <v>0</v>
      </c>
      <c r="N130" s="34">
        <f t="shared" si="97"/>
        <v>0</v>
      </c>
    </row>
    <row r="131" spans="1:14" s="49" customFormat="1" ht="10.5">
      <c r="A131" s="55" t="s">
        <v>84</v>
      </c>
      <c r="B131" s="40" t="s">
        <v>219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1:14" s="49" customFormat="1" ht="10.5">
      <c r="A132" s="55" t="s">
        <v>86</v>
      </c>
      <c r="B132" s="40" t="s">
        <v>220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1:14" s="49" customFormat="1" ht="10.5">
      <c r="A133" s="55" t="s">
        <v>88</v>
      </c>
      <c r="B133" s="40" t="s">
        <v>221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1:14" s="57" customFormat="1" ht="11.25" thickBot="1">
      <c r="A134" s="77" t="s">
        <v>90</v>
      </c>
      <c r="B134" s="41" t="s">
        <v>222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s="49" customFormat="1" ht="11.25" thickBot="1">
      <c r="A135" s="16" t="s">
        <v>223</v>
      </c>
      <c r="B135" s="39" t="s">
        <v>224</v>
      </c>
      <c r="C135" s="42">
        <f>D135</f>
        <v>23072</v>
      </c>
      <c r="D135" s="42">
        <f>+D136+D137+D138+D139</f>
        <v>23072</v>
      </c>
      <c r="E135" s="42"/>
      <c r="F135" s="42"/>
      <c r="G135" s="42">
        <f>H135</f>
        <v>22498</v>
      </c>
      <c r="H135" s="42">
        <f>+H136+H137+H138+H139</f>
        <v>22498</v>
      </c>
      <c r="I135" s="42"/>
      <c r="J135" s="42"/>
      <c r="K135" s="42">
        <f>L135</f>
        <v>10800</v>
      </c>
      <c r="L135" s="42">
        <f>+L136+L137+L138+L139</f>
        <v>10800</v>
      </c>
      <c r="M135" s="42"/>
      <c r="N135" s="42"/>
    </row>
    <row r="136" spans="1:14" s="49" customFormat="1" ht="10.5">
      <c r="A136" s="55" t="s">
        <v>96</v>
      </c>
      <c r="B136" s="40" t="s">
        <v>225</v>
      </c>
      <c r="C136" s="36">
        <f>D136</f>
        <v>23072</v>
      </c>
      <c r="D136" s="36">
        <v>23072</v>
      </c>
      <c r="E136" s="36"/>
      <c r="F136" s="36"/>
      <c r="G136" s="36">
        <f>H136</f>
        <v>22498</v>
      </c>
      <c r="H136" s="36">
        <v>22498</v>
      </c>
      <c r="I136" s="36"/>
      <c r="J136" s="36"/>
      <c r="K136" s="36">
        <f>L136</f>
        <v>10800</v>
      </c>
      <c r="L136" s="36">
        <v>10800</v>
      </c>
      <c r="M136" s="36"/>
      <c r="N136" s="36"/>
    </row>
    <row r="137" spans="1:14" s="49" customFormat="1" ht="10.5">
      <c r="A137" s="55" t="s">
        <v>98</v>
      </c>
      <c r="B137" s="40" t="s">
        <v>226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s="57" customFormat="1" ht="10.5">
      <c r="A138" s="55" t="s">
        <v>100</v>
      </c>
      <c r="B138" s="40" t="s">
        <v>227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1:14" s="57" customFormat="1" ht="11.25" thickBot="1">
      <c r="A139" s="77" t="s">
        <v>102</v>
      </c>
      <c r="B139" s="41" t="s">
        <v>228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spans="1:14" s="57" customFormat="1" ht="11.25" thickBot="1">
      <c r="A140" s="16" t="s">
        <v>104</v>
      </c>
      <c r="B140" s="39" t="s">
        <v>229</v>
      </c>
      <c r="C140" s="81">
        <f aca="true" t="shared" si="98" ref="C140:J140">+C141+C142+C143+C144</f>
        <v>0</v>
      </c>
      <c r="D140" s="81">
        <f t="shared" si="98"/>
        <v>0</v>
      </c>
      <c r="E140" s="81">
        <f t="shared" si="98"/>
        <v>0</v>
      </c>
      <c r="F140" s="81">
        <f t="shared" si="98"/>
        <v>0</v>
      </c>
      <c r="G140" s="81">
        <f t="shared" si="98"/>
        <v>0</v>
      </c>
      <c r="H140" s="81">
        <f t="shared" si="98"/>
        <v>0</v>
      </c>
      <c r="I140" s="81">
        <f t="shared" si="98"/>
        <v>0</v>
      </c>
      <c r="J140" s="81">
        <f t="shared" si="98"/>
        <v>0</v>
      </c>
      <c r="K140" s="81">
        <f aca="true" t="shared" si="99" ref="K140:N140">+K141+K142+K143+K144</f>
        <v>0</v>
      </c>
      <c r="L140" s="81">
        <f t="shared" si="99"/>
        <v>0</v>
      </c>
      <c r="M140" s="81">
        <f t="shared" si="99"/>
        <v>0</v>
      </c>
      <c r="N140" s="81">
        <f t="shared" si="99"/>
        <v>0</v>
      </c>
    </row>
    <row r="141" spans="1:14" s="57" customFormat="1" ht="10.5">
      <c r="A141" s="55" t="s">
        <v>106</v>
      </c>
      <c r="B141" s="40" t="s">
        <v>230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1:14" s="57" customFormat="1" ht="10.5">
      <c r="A142" s="55" t="s">
        <v>108</v>
      </c>
      <c r="B142" s="40" t="s">
        <v>231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1:14" s="57" customFormat="1" ht="10.5">
      <c r="A143" s="55" t="s">
        <v>110</v>
      </c>
      <c r="B143" s="40" t="s">
        <v>232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1:14" s="49" customFormat="1" ht="11.25" thickBot="1">
      <c r="A144" s="55" t="s">
        <v>112</v>
      </c>
      <c r="B144" s="40" t="s">
        <v>233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1:14" s="49" customFormat="1" ht="11.25" thickBot="1">
      <c r="A145" s="16" t="s">
        <v>114</v>
      </c>
      <c r="B145" s="39" t="s">
        <v>234</v>
      </c>
      <c r="C145" s="82">
        <f aca="true" t="shared" si="100" ref="C145:J145">+C126+C130+C135+C140</f>
        <v>23072</v>
      </c>
      <c r="D145" s="82">
        <f t="shared" si="100"/>
        <v>23072</v>
      </c>
      <c r="E145" s="82">
        <f t="shared" si="100"/>
        <v>0</v>
      </c>
      <c r="F145" s="82">
        <f t="shared" si="100"/>
        <v>0</v>
      </c>
      <c r="G145" s="82">
        <f t="shared" si="100"/>
        <v>22498</v>
      </c>
      <c r="H145" s="82">
        <f t="shared" si="100"/>
        <v>22498</v>
      </c>
      <c r="I145" s="82">
        <f t="shared" si="100"/>
        <v>0</v>
      </c>
      <c r="J145" s="82">
        <f t="shared" si="100"/>
        <v>0</v>
      </c>
      <c r="K145" s="82">
        <f aca="true" t="shared" si="101" ref="K145:N145">+K126+K130+K135+K140</f>
        <v>10800</v>
      </c>
      <c r="L145" s="82">
        <f t="shared" si="101"/>
        <v>10800</v>
      </c>
      <c r="M145" s="82">
        <f t="shared" si="101"/>
        <v>0</v>
      </c>
      <c r="N145" s="82">
        <f t="shared" si="101"/>
        <v>0</v>
      </c>
    </row>
    <row r="146" spans="1:14" s="49" customFormat="1" ht="11.25" thickBot="1">
      <c r="A146" s="83" t="s">
        <v>235</v>
      </c>
      <c r="B146" s="84" t="s">
        <v>236</v>
      </c>
      <c r="C146" s="82">
        <f aca="true" t="shared" si="102" ref="C146:J146">+C125+C145</f>
        <v>328497</v>
      </c>
      <c r="D146" s="82">
        <f t="shared" si="102"/>
        <v>86874</v>
      </c>
      <c r="E146" s="82">
        <f t="shared" si="102"/>
        <v>241623</v>
      </c>
      <c r="F146" s="82">
        <f t="shared" si="102"/>
        <v>0</v>
      </c>
      <c r="G146" s="82">
        <f t="shared" si="102"/>
        <v>388287</v>
      </c>
      <c r="H146" s="82">
        <f t="shared" si="102"/>
        <v>143996</v>
      </c>
      <c r="I146" s="82">
        <f t="shared" si="102"/>
        <v>244291</v>
      </c>
      <c r="J146" s="82">
        <f t="shared" si="102"/>
        <v>0</v>
      </c>
      <c r="K146" s="82">
        <f aca="true" t="shared" si="103" ref="K146:N146">+K125+K145</f>
        <v>83638</v>
      </c>
      <c r="L146" s="82">
        <f t="shared" si="103"/>
        <v>79929</v>
      </c>
      <c r="M146" s="82">
        <f t="shared" si="103"/>
        <v>3709</v>
      </c>
      <c r="N146" s="82">
        <f t="shared" si="103"/>
        <v>0</v>
      </c>
    </row>
    <row r="147" ht="15.75" thickBot="1"/>
    <row r="148" spans="1:14" s="49" customFormat="1" ht="21.75" thickBot="1">
      <c r="A148" s="85" t="s">
        <v>255</v>
      </c>
      <c r="B148" s="86"/>
      <c r="C148" s="87" t="s">
        <v>260</v>
      </c>
      <c r="D148" s="88" t="s">
        <v>260</v>
      </c>
      <c r="E148" s="88"/>
      <c r="F148" s="88">
        <v>0</v>
      </c>
      <c r="G148" s="87" t="s">
        <v>281</v>
      </c>
      <c r="H148" s="88" t="s">
        <v>281</v>
      </c>
      <c r="I148" s="88"/>
      <c r="J148" s="88">
        <v>0</v>
      </c>
      <c r="K148" s="87" t="s">
        <v>281</v>
      </c>
      <c r="L148" s="88" t="s">
        <v>281</v>
      </c>
      <c r="M148" s="88"/>
      <c r="N148" s="88">
        <v>0</v>
      </c>
    </row>
    <row r="149" spans="1:14" s="49" customFormat="1" ht="11.25" thickBot="1">
      <c r="A149" s="85" t="s">
        <v>256</v>
      </c>
      <c r="B149" s="86"/>
      <c r="C149" s="88">
        <v>10</v>
      </c>
      <c r="D149" s="88">
        <v>0</v>
      </c>
      <c r="E149" s="88">
        <v>10</v>
      </c>
      <c r="F149" s="88">
        <v>0</v>
      </c>
      <c r="G149" s="88">
        <v>43</v>
      </c>
      <c r="H149" s="88">
        <v>43</v>
      </c>
      <c r="I149" s="88">
        <v>0</v>
      </c>
      <c r="J149" s="88">
        <v>0</v>
      </c>
      <c r="K149" s="88">
        <v>43</v>
      </c>
      <c r="L149" s="88">
        <v>43</v>
      </c>
      <c r="M149" s="88">
        <v>0</v>
      </c>
      <c r="N149" s="88">
        <v>0</v>
      </c>
    </row>
  </sheetData>
  <mergeCells count="20">
    <mergeCell ref="C89:F89"/>
    <mergeCell ref="C3:F3"/>
    <mergeCell ref="A5:A6"/>
    <mergeCell ref="B5:B6"/>
    <mergeCell ref="C5:C6"/>
    <mergeCell ref="D5:D6"/>
    <mergeCell ref="E5:E6"/>
    <mergeCell ref="F5:F6"/>
    <mergeCell ref="G89:J89"/>
    <mergeCell ref="G3:J3"/>
    <mergeCell ref="G5:G6"/>
    <mergeCell ref="H5:H6"/>
    <mergeCell ref="I5:I6"/>
    <mergeCell ref="J5:J6"/>
    <mergeCell ref="K89:N89"/>
    <mergeCell ref="K3:N3"/>
    <mergeCell ref="K5:K6"/>
    <mergeCell ref="L5:L6"/>
    <mergeCell ref="M5:M6"/>
    <mergeCell ref="N5:N6"/>
  </mergeCells>
  <printOptions/>
  <pageMargins left="0.11811023622047245" right="0.11811023622047245" top="0.9448818897637796" bottom="0.7480314960629921" header="0.31496062992125984" footer="0.31496062992125984"/>
  <pageSetup horizontalDpi="600" verticalDpi="600" orientation="landscape" paperSize="9" r:id="rId1"/>
  <headerFooter>
    <oddHeader>&amp;C&amp;"-,Félkövér"&amp;9
Tiszagyulaháza Község Önkormányzatának 2014.évi költségvetési bevételei és kiadásai, előirányzat csoportonként és kiemelt előirányzatonként&amp;R&amp;"-,Dőlt"&amp;8 4.melléklet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</dc:creator>
  <cp:keywords/>
  <dc:description/>
  <cp:lastModifiedBy>Iroda</cp:lastModifiedBy>
  <cp:lastPrinted>2014-09-02T13:03:27Z</cp:lastPrinted>
  <dcterms:created xsi:type="dcterms:W3CDTF">2014-02-04T10:12:44Z</dcterms:created>
  <dcterms:modified xsi:type="dcterms:W3CDTF">2014-09-02T13:03:31Z</dcterms:modified>
  <cp:category/>
  <cp:version/>
  <cp:contentType/>
  <cp:contentStatus/>
</cp:coreProperties>
</file>