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9"/>
  </bookViews>
  <sheets>
    <sheet name="1mell" sheetId="1" r:id="rId1"/>
    <sheet name="2mell" sheetId="2" r:id="rId2"/>
    <sheet name="3mell" sheetId="3" r:id="rId3"/>
    <sheet name="4mell" sheetId="4" r:id="rId4"/>
    <sheet name="5mell" sheetId="5" r:id="rId5"/>
    <sheet name="6mell" sheetId="6" r:id="rId6"/>
    <sheet name="7mell" sheetId="7" r:id="rId7"/>
    <sheet name="8mell" sheetId="8" r:id="rId8"/>
    <sheet name="9 mell" sheetId="9" r:id="rId9"/>
    <sheet name="10mell" sheetId="10" r:id="rId10"/>
    <sheet name="Munka1" sheetId="11" r:id="rId11"/>
  </sheets>
  <definedNames/>
  <calcPr fullCalcOnLoad="1"/>
</workbook>
</file>

<file path=xl/sharedStrings.xml><?xml version="1.0" encoding="utf-8"?>
<sst xmlns="http://schemas.openxmlformats.org/spreadsheetml/2006/main" count="1900" uniqueCount="454">
  <si>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</si>
  <si>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</si>
  <si>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</si>
  <si>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</si>
  <si>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</si>
  <si>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</si>
  <si>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</si>
  <si>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</si>
  <si>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</si>
  <si>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</si>
  <si>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</si>
  <si>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</si>
  <si>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</si>
  <si>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</si>
  <si>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</si>
  <si>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</si>
  <si>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</si>
  <si>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</si>
  <si>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</si>
  <si>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</si>
  <si>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</si>
  <si>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</si>
  <si>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</si>
  <si>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</si>
  <si>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</si>
  <si>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</si>
  <si>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</si>
  <si>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</si>
  <si>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</si>
  <si>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</si>
  <si>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</si>
  <si>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</si>
  <si>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</si>
  <si>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</si>
  <si>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</si>
  <si>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</si>
  <si>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</si>
  <si>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</si>
  <si>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</si>
  <si>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</si>
  <si>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</si>
  <si>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</si>
  <si>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</si>
  <si>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</si>
  <si>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</si>
  <si>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</si>
  <si>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- Vagyoni típusú adók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</si>
  <si>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</si>
  <si>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</si>
  <si>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</si>
  <si>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</si>
  <si>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</si>
  <si>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</si>
  <si>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</si>
  <si>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</si>
  <si>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</si>
  <si>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</si>
  <si>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</si>
  <si>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</si>
  <si>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</si>
  <si>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</si>
  <si>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</si>
  <si>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</si>
  <si>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</si>
  <si>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</si>
  <si>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</si>
  <si>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</si>
  <si>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</si>
  <si>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</si>
  <si>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</si>
  <si>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</si>
  <si>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</si>
  <si>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</si>
  <si>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</si>
  <si>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</si>
  <si>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</si>
  <si>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</si>
  <si>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</si>
  <si>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</si>
  <si>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</si>
  <si>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</si>
  <si>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</si>
  <si>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</si>
  <si>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</si>
  <si>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</si>
  <si>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</si>
  <si>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</si>
  <si>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</si>
  <si>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</si>
  <si>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</si>
  <si>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</si>
  <si>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</si>
  <si>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</si>
  <si>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</si>
  <si>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</si>
  <si>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</si>
  <si>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</si>
  <si>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</si>
  <si>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</si>
  <si>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</si>
  <si>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</si>
  <si>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</si>
  <si>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</si>
  <si>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</si>
  <si>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</si>
  <si>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</si>
  <si>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</si>
  <si>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</si>
  <si>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</si>
  <si>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</si>
  <si>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</si>
  <si>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</si>
  <si>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</si>
  <si>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</si>
  <si>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</si>
  <si>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</si>
  <si>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</si>
  <si>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</si>
  <si>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</si>
  <si>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</si>
  <si>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</si>
  <si>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</si>
  <si>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</si>
  <si>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</si>
  <si>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</si>
  <si>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</si>
  <si>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</si>
  <si>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</si>
  <si>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</si>
  <si>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</si>
  <si>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</si>
  <si>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</si>
  <si>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</si>
  <si>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</si>
  <si>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</si>
  <si>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</si>
  <si>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</si>
  <si>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</si>
  <si>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</si>
  <si>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</si>
  <si>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</si>
  <si>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</si>
  <si>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</si>
  <si>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</si>
  <si>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</si>
  <si>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</si>
  <si>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</si>
  <si>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</si>
  <si>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</si>
  <si>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</si>
  <si>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</si>
  <si>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</si>
  <si>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</si>
  <si>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</si>
  <si>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</si>
  <si>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</si>
  <si>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</si>
  <si>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</si>
  <si>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</si>
  <si>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</si>
  <si>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</si>
  <si>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</si>
  <si>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</si>
  <si>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</si>
  <si>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</si>
  <si>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</si>
  <si>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</si>
  <si>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</si>
  <si>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</si>
  <si>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</si>
  <si>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</si>
  <si>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</si>
  <si>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</si>
  <si>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</si>
  <si>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</si>
  <si>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</si>
  <si>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</si>
  <si>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</si>
  <si>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</si>
  <si>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</si>
  <si>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</si>
  <si>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</si>
  <si>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</si>
  <si>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</si>
  <si>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</si>
  <si>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</si>
  <si>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</si>
  <si>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</si>
  <si>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</si>
  <si>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</si>
  <si>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</si>
  <si>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</si>
  <si>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</si>
  <si>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</si>
  <si>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</si>
  <si>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</si>
  <si>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</si>
  <si>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</si>
  <si>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</si>
  <si>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</si>
  <si>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</si>
  <si>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</si>
  <si>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</si>
  <si>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</si>
  <si>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</si>
  <si>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</si>
  <si>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</si>
  <si>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</si>
  <si>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</si>
  <si>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</si>
  <si>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</si>
  <si>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</si>
  <si>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</si>
  <si>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</si>
  <si>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</si>
  <si>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>10.</t>
  </si>
  <si>
    <t>KÖLTSÉGVETÉSI, FINANSZÍROZÁSI BEVÉTELEK ÉS KIADÁSOK EGYENLEGE</t>
  </si>
  <si>
    <t>A</t>
  </si>
  <si>
    <t>B</t>
  </si>
  <si>
    <t>C</t>
  </si>
  <si>
    <t>Összesen:</t>
  </si>
  <si>
    <t>Ebből kötelező feladat:</t>
  </si>
  <si>
    <t>Ebből önként vállalt feladat:</t>
  </si>
  <si>
    <t>Ebből államigazgatási feladat:</t>
  </si>
  <si>
    <t>D</t>
  </si>
  <si>
    <t>E</t>
  </si>
  <si>
    <t>F</t>
  </si>
  <si>
    <t>Előirányzat-csoport, kiemelt előirányzat megnevezése</t>
  </si>
  <si>
    <t>Bevételek</t>
  </si>
  <si>
    <t xml:space="preserve"> 10.</t>
  </si>
  <si>
    <t>BEVÉTELEK ÖSSZESEN: (9+16)</t>
  </si>
  <si>
    <t>Kiadások</t>
  </si>
  <si>
    <t>Hivatal</t>
  </si>
  <si>
    <t>Óvoda</t>
  </si>
  <si>
    <t>Összesen</t>
  </si>
  <si>
    <t>Sorszám</t>
  </si>
  <si>
    <t>Sor-szám</t>
  </si>
  <si>
    <t>Ebből kötelező feladat</t>
  </si>
  <si>
    <t>Ebből önként vállalt feladat</t>
  </si>
  <si>
    <t>Öszesen:</t>
  </si>
  <si>
    <t>Ebből Önként vállalt feladat</t>
  </si>
  <si>
    <t>Ebből államigazga-tási feladat</t>
  </si>
  <si>
    <t>Ebből államigaz-gatási feladat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</si>
  <si>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</si>
  <si>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</si>
  <si>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</si>
  <si>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</si>
  <si>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</si>
  <si>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</si>
  <si>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</si>
  <si>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</si>
  <si>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</si>
  <si>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</si>
  <si>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</si>
  <si>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</si>
  <si>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</si>
  <si>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</si>
  <si>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</si>
  <si>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</si>
  <si>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</si>
  <si>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</si>
  <si>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</si>
  <si>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</si>
  <si>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</si>
  <si>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</si>
  <si>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</si>
  <si>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</si>
  <si>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</si>
  <si>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</si>
  <si>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</si>
  <si>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</si>
  <si>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</si>
  <si>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</si>
  <si>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</si>
  <si>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</si>
  <si>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</si>
  <si>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</si>
  <si>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</si>
  <si>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</si>
  <si>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</si>
  <si>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</si>
  <si>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</si>
  <si>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</si>
  <si>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</si>
  <si>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</si>
  <si>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</si>
  <si>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</si>
  <si>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</si>
  <si>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</si>
  <si>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</si>
  <si>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</si>
  <si>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</si>
  <si>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</si>
  <si>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</si>
  <si>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</si>
  <si>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</si>
  <si>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</si>
  <si>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</si>
  <si>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</si>
  <si>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</si>
  <si>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</si>
  <si>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</si>
  <si>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</si>
  <si>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</si>
  <si>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</si>
  <si>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</si>
  <si>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</si>
  <si>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</si>
  <si>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</si>
  <si>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</si>
  <si>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</si>
  <si>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</si>
  <si>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</si>
  <si>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</si>
  <si>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</si>
  <si>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</si>
  <si>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</si>
  <si>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</si>
  <si>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</si>
  <si>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</si>
  <si>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</si>
  <si>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</si>
  <si>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</si>
  <si>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</si>
  <si>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</si>
  <si>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</si>
  <si>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</si>
  <si>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</si>
  <si>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ÖSSZESEN:</t>
  </si>
  <si>
    <t xml:space="preserve">   Rövid lejáratú  hitelek, kölcsönök felvétele</t>
  </si>
  <si>
    <t>G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</si>
  <si>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</si>
  <si>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</si>
  <si>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</si>
  <si>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</si>
  <si>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</si>
  <si>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</si>
  <si>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</si>
  <si>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</si>
  <si>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</si>
  <si>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</si>
  <si>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</si>
  <si>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</si>
  <si>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</si>
  <si>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</si>
  <si>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</si>
  <si>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</si>
  <si>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</si>
  <si>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</si>
  <si>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</si>
  <si>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</si>
  <si>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</si>
  <si>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</si>
  <si>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</si>
  <si>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</si>
  <si>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</si>
  <si>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</si>
  <si>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</si>
  <si>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</si>
  <si>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</si>
  <si>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</si>
  <si>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</si>
  <si>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</si>
  <si>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</si>
  <si>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</si>
  <si>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</si>
  <si>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</si>
  <si>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</si>
  <si>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</si>
  <si>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</si>
  <si>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</si>
  <si>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H</t>
  </si>
  <si>
    <t>I</t>
  </si>
  <si>
    <t>J</t>
  </si>
  <si>
    <t>K</t>
  </si>
  <si>
    <t>L</t>
  </si>
  <si>
    <t>M</t>
  </si>
  <si>
    <t>N</t>
  </si>
  <si>
    <t>O</t>
  </si>
  <si>
    <t>Működési célú költségvetési támogatások és kiegészítő támogatások</t>
  </si>
  <si>
    <t>1.6</t>
  </si>
  <si>
    <t>Elszámolásból származó bevételek</t>
  </si>
  <si>
    <t xml:space="preserve"> forint</t>
  </si>
  <si>
    <t>2018. évi előirányzat</t>
  </si>
  <si>
    <t>Kamatbevételek és más nyerességjellegű bevételek</t>
  </si>
  <si>
    <t>Biztosító által fizetett kártérítés</t>
  </si>
  <si>
    <t>5.11.</t>
  </si>
  <si>
    <t>4.5.</t>
  </si>
  <si>
    <t>Működési bevételek (5.1.+…+ 5.11.)</t>
  </si>
  <si>
    <t>Váltóbetétek</t>
  </si>
  <si>
    <t xml:space="preserve">    18.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</si>
  <si>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</si>
  <si>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</si>
  <si>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</si>
  <si>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</si>
  <si>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</si>
  <si>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</si>
  <si>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</si>
  <si>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</si>
  <si>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</si>
  <si>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</si>
  <si>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</si>
  <si>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</si>
  <si>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</si>
  <si>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</si>
  <si>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</si>
  <si>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</si>
  <si>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</si>
  <si>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</si>
  <si>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</si>
  <si>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Belföldi finanszírozás kiadásai (6.1. + … + 6.4.)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</si>
  <si>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</si>
  <si>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</si>
  <si>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</si>
  <si>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</si>
  <si>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</si>
  <si>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</si>
  <si>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(7.1. + … + 7.5.)</t>
  </si>
  <si>
    <t>Adóssághoz nem kapcsolódó származékos ügyletek</t>
  </si>
  <si>
    <t>Váltókiadások</t>
  </si>
  <si>
    <t>FINANSZÍROZÁSI KIADÁSOK ÖSSZESEN: (4.+…+9.)</t>
  </si>
  <si>
    <t>KIADÁSOK ÖSSZESEN: (3+10)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</si>
  <si>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</si>
  <si>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</si>
  <si>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(4.1.+4.2.+4.3.+4.4.+4.5)</t>
  </si>
  <si>
    <t>forint</t>
  </si>
  <si>
    <t>Közhatalmi bevételek (4.1.+4.2.+4.3.+4.4.+4.5.)</t>
  </si>
  <si>
    <r>
      <t xml:space="preserve">   Működési költségvetés kiadásai </t>
    </r>
    <r>
      <rPr>
        <sz val="8"/>
        <color indexed="10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</si>
  <si>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color indexed="10"/>
        <rFont val="Times New Roman CE"/>
        <family val="0"/>
      </rPr>
      <t>(2.1.+2.3.+2.5.)</t>
    </r>
  </si>
  <si>
    <t>Felhasználás
2017. XII.31-ig</t>
  </si>
  <si>
    <t>TOP-1.4.1-15-SB1-2016-00023</t>
  </si>
  <si>
    <t>2018</t>
  </si>
  <si>
    <t>Kisértékű tárgyieszköz beszerzés Óvoda</t>
  </si>
  <si>
    <t>Kisértékű tárgyieszköz beszerzés Önkormányzat</t>
  </si>
  <si>
    <t>Beuházás közmunkaprogramok</t>
  </si>
  <si>
    <t>2017-2018</t>
  </si>
  <si>
    <t>2016. évi tény</t>
  </si>
  <si>
    <t>2017. évi várható</t>
  </si>
  <si>
    <t xml:space="preserve">Működési célú kvi támogatások és kiegészítő támogatások </t>
  </si>
  <si>
    <t>Kamatbevételek és más nyereségjellegű bevételek</t>
  </si>
  <si>
    <t xml:space="preserve">   9.</t>
  </si>
  <si>
    <t>Hitel-, kölcsönfelvétel államháztartáson kívülről  (10.1.+…+10.3.)</t>
  </si>
  <si>
    <t>Éven belüli lejáratú belföldi értékpapírok kibocsátása</t>
  </si>
  <si>
    <t>Éven túli lejáratú belföldi értékpapírok kibocsátása</t>
  </si>
  <si>
    <t>Lekötött betétek megszüntetése</t>
  </si>
  <si>
    <t>Váltóbevételek</t>
  </si>
  <si>
    <t>FINANSZÍROZÁSI BEVÉTELEK ÖSSZESEN: (10. + … +16.)</t>
  </si>
  <si>
    <t>KÖLTSÉGVETÉSI ÉS FINANSZÍROZÁSI BEVÉTELEK ÖSSZESEN: (9+17)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</si>
  <si>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</si>
  <si>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</si>
  <si>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</si>
  <si>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Pénzeszközök lekötött betétként elhelyezése</t>
  </si>
  <si>
    <t>KIADÁSOK ÖSSZESEN: (3.+10.)</t>
  </si>
  <si>
    <r>
      <t xml:space="preserve">   Működési költségvetés kiadásai </t>
    </r>
    <r>
      <rPr>
        <sz val="8"/>
        <color indexed="10"/>
        <rFont val="Times New Roman CE"/>
        <family val="0"/>
      </rPr>
      <t>(1.1+…+1.5.+1.18.)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</si>
</sst>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Times New Roman CE"/>
      <family val="1"/>
    </font>
    <font>
      <b/>
      <sz val="9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 CE"/>
      <family val="1"/>
    </font>
    <font>
      <b/>
      <sz val="9"/>
      <color indexed="10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sz val="9"/>
      <color indexed="10"/>
      <name val="Times New Roman"/>
      <family val="1"/>
    </font>
    <font>
      <b/>
      <sz val="10"/>
      <color indexed="10"/>
      <name val="Times New Roman CE"/>
      <family val="1"/>
    </font>
    <font>
      <i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b/>
      <i/>
      <sz val="11"/>
      <color indexed="10"/>
      <name val="Calibri"/>
      <family val="2"/>
    </font>
    <font>
      <b/>
      <sz val="12"/>
      <color indexed="10"/>
      <name val="Times New Roman"/>
      <family val="1"/>
    </font>
    <font>
      <i/>
      <sz val="8"/>
      <color indexed="10"/>
      <name val="Times New Roman CE"/>
      <family val="0"/>
    </font>
    <font>
      <b/>
      <sz val="14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b/>
      <sz val="11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FF0000"/>
      <name val="Times New Roman CE"/>
      <family val="1"/>
    </font>
    <font>
      <b/>
      <sz val="9"/>
      <color rgb="FFFF0000"/>
      <name val="Times New Roman CE"/>
      <family val="1"/>
    </font>
    <font>
      <b/>
      <sz val="8"/>
      <color rgb="FFFF0000"/>
      <name val="Times New Roman CE"/>
      <family val="1"/>
    </font>
    <font>
      <sz val="8"/>
      <color rgb="FFFF0000"/>
      <name val="Times New Roman CE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Times New Roman CE"/>
      <family val="1"/>
    </font>
    <font>
      <b/>
      <sz val="9"/>
      <color rgb="FFFF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1"/>
    </font>
    <font>
      <sz val="9"/>
      <color rgb="FFFF0000"/>
      <name val="Times New Roman CE"/>
      <family val="1"/>
    </font>
    <font>
      <sz val="9"/>
      <color rgb="FFFF0000"/>
      <name val="Times New Roman"/>
      <family val="1"/>
    </font>
    <font>
      <b/>
      <sz val="10"/>
      <color rgb="FFFF0000"/>
      <name val="Times New Roman CE"/>
      <family val="1"/>
    </font>
    <font>
      <i/>
      <sz val="11"/>
      <color rgb="FFFF0000"/>
      <name val="Times New Roman CE"/>
      <family val="1"/>
    </font>
    <font>
      <sz val="11"/>
      <color rgb="FFFF0000"/>
      <name val="Times New Roman CE"/>
      <family val="1"/>
    </font>
    <font>
      <i/>
      <sz val="10"/>
      <color rgb="FFFF0000"/>
      <name val="Times New Roman CE"/>
      <family val="1"/>
    </font>
    <font>
      <b/>
      <i/>
      <sz val="11"/>
      <color rgb="FFFF0000"/>
      <name val="Times New Roman CE"/>
      <family val="1"/>
    </font>
    <font>
      <b/>
      <i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i/>
      <sz val="8"/>
      <color rgb="FFFF0000"/>
      <name val="Times New Roman CE"/>
      <family val="0"/>
    </font>
    <font>
      <b/>
      <sz val="14"/>
      <color rgb="FFFF0000"/>
      <name val="Times New Roman CE"/>
      <family val="0"/>
    </font>
    <font>
      <b/>
      <i/>
      <sz val="9"/>
      <color rgb="FFFF0000"/>
      <name val="Times New Roman CE"/>
      <family val="0"/>
    </font>
    <font>
      <b/>
      <sz val="11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>
        <color indexed="63"/>
      </right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62" fillId="0" borderId="10" xfId="58" applyFont="1" applyFill="1" applyBorder="1" applyAlignment="1" applyProtection="1">
      <alignment horizontal="right" vertical="center"/>
      <protection/>
    </xf>
    <xf numFmtId="0" fontId="63" fillId="0" borderId="11" xfId="59" applyFont="1" applyFill="1" applyBorder="1" applyAlignment="1" applyProtection="1">
      <alignment horizontal="center" vertical="center" wrapText="1"/>
      <protection/>
    </xf>
    <xf numFmtId="0" fontId="63" fillId="0" borderId="12" xfId="59" applyFont="1" applyFill="1" applyBorder="1" applyAlignment="1" applyProtection="1">
      <alignment horizontal="center" vertical="center" wrapText="1"/>
      <protection/>
    </xf>
    <xf numFmtId="0" fontId="64" fillId="0" borderId="13" xfId="59" applyFont="1" applyFill="1" applyBorder="1" applyAlignment="1" applyProtection="1">
      <alignment horizontal="center" vertical="center" wrapText="1"/>
      <protection/>
    </xf>
    <xf numFmtId="0" fontId="64" fillId="0" borderId="14" xfId="59" applyFont="1" applyFill="1" applyBorder="1" applyAlignment="1" applyProtection="1">
      <alignment horizontal="center" vertical="center" wrapText="1"/>
      <protection/>
    </xf>
    <xf numFmtId="0" fontId="64" fillId="0" borderId="15" xfId="59" applyFont="1" applyFill="1" applyBorder="1" applyAlignment="1" applyProtection="1">
      <alignment horizontal="center" vertical="center" wrapText="1"/>
      <protection/>
    </xf>
    <xf numFmtId="0" fontId="64" fillId="0" borderId="11" xfId="59" applyFont="1" applyFill="1" applyBorder="1" applyAlignment="1" applyProtection="1">
      <alignment horizontal="left" vertical="center" wrapText="1" indent="1"/>
      <protection/>
    </xf>
    <xf numFmtId="0" fontId="64" fillId="0" borderId="12" xfId="59" applyFont="1" applyFill="1" applyBorder="1" applyAlignment="1" applyProtection="1">
      <alignment horizontal="left" vertical="center" wrapText="1" indent="1"/>
      <protection/>
    </xf>
    <xf numFmtId="164" fontId="64" fillId="0" borderId="16" xfId="59" applyNumberFormat="1" applyFont="1" applyFill="1" applyBorder="1" applyAlignment="1" applyProtection="1">
      <alignment horizontal="right" vertical="center" wrapText="1" indent="1"/>
      <protection/>
    </xf>
    <xf numFmtId="49" fontId="65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66" fillId="0" borderId="18" xfId="58" applyFont="1" applyBorder="1" applyAlignment="1" applyProtection="1">
      <alignment horizontal="left" wrapText="1" indent="1"/>
      <protection/>
    </xf>
    <xf numFmtId="164" fontId="65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66" fillId="0" borderId="21" xfId="58" applyFont="1" applyBorder="1" applyAlignment="1" applyProtection="1">
      <alignment horizontal="left" wrapText="1" indent="1"/>
      <protection/>
    </xf>
    <xf numFmtId="49" fontId="65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66" fillId="0" borderId="23" xfId="58" applyFont="1" applyBorder="1" applyAlignment="1" applyProtection="1">
      <alignment horizontal="left" wrapText="1" indent="1"/>
      <protection/>
    </xf>
    <xf numFmtId="164" fontId="65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0" fontId="67" fillId="0" borderId="12" xfId="58" applyFont="1" applyBorder="1" applyAlignment="1" applyProtection="1">
      <alignment horizontal="left" vertical="center" wrapText="1" indent="1"/>
      <protection/>
    </xf>
    <xf numFmtId="164" fontId="6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6" xfId="59" applyNumberFormat="1" applyFont="1" applyFill="1" applyBorder="1" applyAlignment="1" applyProtection="1">
      <alignment horizontal="left" vertical="center" wrapText="1" indent="1"/>
      <protection/>
    </xf>
    <xf numFmtId="0" fontId="66" fillId="0" borderId="27" xfId="58" applyFont="1" applyBorder="1" applyAlignment="1" applyProtection="1">
      <alignment horizontal="left" wrapText="1" indent="1"/>
      <protection/>
    </xf>
    <xf numFmtId="164" fontId="6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29" xfId="59" applyFont="1" applyFill="1" applyBorder="1" applyAlignment="1" applyProtection="1">
      <alignment horizontal="left" vertical="center" wrapText="1" indent="1"/>
      <protection/>
    </xf>
    <xf numFmtId="0" fontId="64" fillId="0" borderId="30" xfId="59" applyFont="1" applyFill="1" applyBorder="1" applyAlignment="1" applyProtection="1">
      <alignment horizontal="left" vertical="center" wrapText="1" indent="1"/>
      <protection/>
    </xf>
    <xf numFmtId="164" fontId="64" fillId="0" borderId="31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59" applyNumberFormat="1" applyFont="1" applyFill="1" applyBorder="1" applyAlignment="1" applyProtection="1">
      <alignment horizontal="right" vertical="center" wrapText="1" indent="1"/>
      <protection/>
    </xf>
    <xf numFmtId="0" fontId="67" fillId="0" borderId="11" xfId="58" applyFont="1" applyBorder="1" applyAlignment="1" applyProtection="1">
      <alignment wrapText="1"/>
      <protection/>
    </xf>
    <xf numFmtId="0" fontId="66" fillId="0" borderId="27" xfId="58" applyFont="1" applyBorder="1" applyAlignment="1" applyProtection="1">
      <alignment wrapText="1"/>
      <protection/>
    </xf>
    <xf numFmtId="0" fontId="66" fillId="0" borderId="17" xfId="58" applyFont="1" applyBorder="1" applyAlignment="1" applyProtection="1">
      <alignment wrapText="1"/>
      <protection/>
    </xf>
    <xf numFmtId="0" fontId="66" fillId="0" borderId="20" xfId="58" applyFont="1" applyBorder="1" applyAlignment="1" applyProtection="1">
      <alignment wrapText="1"/>
      <protection/>
    </xf>
    <xf numFmtId="0" fontId="66" fillId="0" borderId="26" xfId="58" applyFont="1" applyBorder="1" applyAlignment="1" applyProtection="1">
      <alignment wrapText="1"/>
      <protection/>
    </xf>
    <xf numFmtId="0" fontId="67" fillId="0" borderId="11" xfId="58" applyFont="1" applyBorder="1" applyAlignment="1" applyProtection="1">
      <alignment horizontal="center" wrapText="1"/>
      <protection/>
    </xf>
    <xf numFmtId="0" fontId="67" fillId="0" borderId="12" xfId="58" applyFont="1" applyBorder="1" applyAlignment="1" applyProtection="1">
      <alignment horizontal="left" wrapText="1" indent="1"/>
      <protection/>
    </xf>
    <xf numFmtId="164" fontId="6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Alignment="1">
      <alignment/>
    </xf>
    <xf numFmtId="0" fontId="67" fillId="0" borderId="12" xfId="58" applyFont="1" applyBorder="1" applyAlignment="1" applyProtection="1">
      <alignment wrapText="1"/>
      <protection/>
    </xf>
    <xf numFmtId="0" fontId="67" fillId="0" borderId="32" xfId="58" applyFont="1" applyBorder="1" applyAlignment="1" applyProtection="1">
      <alignment wrapText="1"/>
      <protection/>
    </xf>
    <xf numFmtId="0" fontId="67" fillId="0" borderId="33" xfId="58" applyFont="1" applyBorder="1" applyAlignment="1" applyProtection="1">
      <alignment wrapText="1"/>
      <protection/>
    </xf>
    <xf numFmtId="0" fontId="67" fillId="0" borderId="0" xfId="58" applyFont="1" applyBorder="1" applyAlignment="1" applyProtection="1">
      <alignment wrapText="1"/>
      <protection/>
    </xf>
    <xf numFmtId="164" fontId="64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69" fillId="0" borderId="0" xfId="59" applyFont="1" applyFill="1" applyBorder="1" applyAlignment="1" applyProtection="1">
      <alignment horizontal="center" vertical="center" wrapText="1"/>
      <protection/>
    </xf>
    <xf numFmtId="0" fontId="69" fillId="0" borderId="0" xfId="59" applyFont="1" applyFill="1" applyBorder="1" applyAlignment="1" applyProtection="1">
      <alignment vertical="center" wrapText="1"/>
      <protection/>
    </xf>
    <xf numFmtId="164" fontId="69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62" fillId="0" borderId="10" xfId="58" applyFont="1" applyFill="1" applyBorder="1" applyAlignment="1" applyProtection="1">
      <alignment horizontal="right"/>
      <protection/>
    </xf>
    <xf numFmtId="0" fontId="64" fillId="0" borderId="11" xfId="59" applyFont="1" applyFill="1" applyBorder="1" applyAlignment="1" applyProtection="1">
      <alignment horizontal="center" vertical="center" wrapText="1"/>
      <protection/>
    </xf>
    <xf numFmtId="0" fontId="64" fillId="0" borderId="12" xfId="59" applyFont="1" applyFill="1" applyBorder="1" applyAlignment="1" applyProtection="1">
      <alignment horizontal="center" vertical="center" wrapText="1"/>
      <protection/>
    </xf>
    <xf numFmtId="0" fontId="64" fillId="0" borderId="16" xfId="59" applyFont="1" applyFill="1" applyBorder="1" applyAlignment="1" applyProtection="1">
      <alignment horizontal="center" vertical="center" wrapText="1"/>
      <protection/>
    </xf>
    <xf numFmtId="0" fontId="64" fillId="0" borderId="13" xfId="59" applyFont="1" applyFill="1" applyBorder="1" applyAlignment="1" applyProtection="1">
      <alignment horizontal="left" vertical="center" wrapText="1" indent="1"/>
      <protection/>
    </xf>
    <xf numFmtId="0" fontId="64" fillId="0" borderId="14" xfId="59" applyFont="1" applyFill="1" applyBorder="1" applyAlignment="1" applyProtection="1">
      <alignment vertical="center" wrapText="1"/>
      <protection/>
    </xf>
    <xf numFmtId="164" fontId="64" fillId="0" borderId="15" xfId="59" applyNumberFormat="1" applyFont="1" applyFill="1" applyBorder="1" applyAlignment="1" applyProtection="1">
      <alignment horizontal="right" vertical="center" wrapText="1" indent="1"/>
      <protection/>
    </xf>
    <xf numFmtId="49" fontId="65" fillId="0" borderId="34" xfId="59" applyNumberFormat="1" applyFont="1" applyFill="1" applyBorder="1" applyAlignment="1" applyProtection="1">
      <alignment horizontal="left" vertical="center" wrapText="1" indent="1"/>
      <protection/>
    </xf>
    <xf numFmtId="0" fontId="65" fillId="0" borderId="35" xfId="59" applyFont="1" applyFill="1" applyBorder="1" applyAlignment="1" applyProtection="1">
      <alignment horizontal="left" vertical="center" wrapText="1" indent="1"/>
      <protection/>
    </xf>
    <xf numFmtId="164" fontId="65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21" xfId="59" applyFont="1" applyFill="1" applyBorder="1" applyAlignment="1" applyProtection="1">
      <alignment horizontal="left" vertical="center" wrapText="1" indent="1"/>
      <protection/>
    </xf>
    <xf numFmtId="0" fontId="65" fillId="0" borderId="37" xfId="59" applyFont="1" applyFill="1" applyBorder="1" applyAlignment="1" applyProtection="1">
      <alignment horizontal="left" vertical="center" wrapText="1" indent="1"/>
      <protection/>
    </xf>
    <xf numFmtId="0" fontId="65" fillId="0" borderId="0" xfId="59" applyFont="1" applyFill="1" applyBorder="1" applyAlignment="1" applyProtection="1">
      <alignment horizontal="left" vertical="center" wrapText="1" indent="1"/>
      <protection/>
    </xf>
    <xf numFmtId="0" fontId="65" fillId="0" borderId="27" xfId="59" applyFont="1" applyFill="1" applyBorder="1" applyAlignment="1" applyProtection="1">
      <alignment horizontal="left" vertical="center" wrapText="1" indent="6"/>
      <protection/>
    </xf>
    <xf numFmtId="0" fontId="65" fillId="0" borderId="21" xfId="59" applyFont="1" applyFill="1" applyBorder="1" applyAlignment="1" applyProtection="1">
      <alignment horizontal="left" indent="6"/>
      <protection/>
    </xf>
    <xf numFmtId="0" fontId="65" fillId="0" borderId="21" xfId="59" applyFont="1" applyFill="1" applyBorder="1" applyAlignment="1" applyProtection="1">
      <alignment horizontal="left" vertical="center" wrapText="1" indent="6"/>
      <protection/>
    </xf>
    <xf numFmtId="49" fontId="65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65" fillId="0" borderId="30" xfId="59" applyFont="1" applyFill="1" applyBorder="1" applyAlignment="1" applyProtection="1">
      <alignment horizontal="left" vertical="center" wrapText="1" indent="7"/>
      <protection/>
    </xf>
    <xf numFmtId="164" fontId="6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2" xfId="59" applyFont="1" applyFill="1" applyBorder="1" applyAlignment="1" applyProtection="1">
      <alignment vertical="center" wrapText="1"/>
      <protection/>
    </xf>
    <xf numFmtId="0" fontId="65" fillId="0" borderId="27" xfId="59" applyFont="1" applyFill="1" applyBorder="1" applyAlignment="1" applyProtection="1">
      <alignment horizontal="left" vertical="center" wrapText="1" indent="1"/>
      <protection/>
    </xf>
    <xf numFmtId="164" fontId="6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7" xfId="58" applyFont="1" applyBorder="1" applyAlignment="1" applyProtection="1">
      <alignment horizontal="left" vertical="center" wrapText="1" indent="1"/>
      <protection/>
    </xf>
    <xf numFmtId="0" fontId="66" fillId="0" borderId="21" xfId="58" applyFont="1" applyBorder="1" applyAlignment="1" applyProtection="1">
      <alignment horizontal="left" vertical="center" wrapText="1" indent="1"/>
      <protection/>
    </xf>
    <xf numFmtId="0" fontId="65" fillId="0" borderId="18" xfId="59" applyFont="1" applyFill="1" applyBorder="1" applyAlignment="1" applyProtection="1">
      <alignment horizontal="left" vertical="center" wrapText="1" indent="6"/>
      <protection/>
    </xf>
    <xf numFmtId="164" fontId="6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2" xfId="59" applyFont="1" applyFill="1" applyBorder="1" applyAlignment="1" applyProtection="1">
      <alignment horizontal="left" vertical="center" wrapText="1" indent="1"/>
      <protection/>
    </xf>
    <xf numFmtId="0" fontId="65" fillId="0" borderId="18" xfId="59" applyFont="1" applyFill="1" applyBorder="1" applyAlignment="1" applyProtection="1">
      <alignment horizontal="left" vertical="center" wrapText="1" indent="1"/>
      <protection/>
    </xf>
    <xf numFmtId="49" fontId="65" fillId="0" borderId="21" xfId="59" applyNumberFormat="1" applyFont="1" applyFill="1" applyBorder="1" applyAlignment="1" applyProtection="1">
      <alignment horizontal="left" vertical="center" wrapText="1" indent="1"/>
      <protection/>
    </xf>
    <xf numFmtId="164" fontId="6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30" xfId="59" applyFont="1" applyFill="1" applyBorder="1" applyAlignment="1" applyProtection="1">
      <alignment horizontal="left" vertical="center" wrapText="1" indent="1"/>
      <protection/>
    </xf>
    <xf numFmtId="0" fontId="65" fillId="0" borderId="23" xfId="59" applyFont="1" applyFill="1" applyBorder="1" applyAlignment="1" applyProtection="1">
      <alignment horizontal="left" vertical="center" wrapText="1" indent="1"/>
      <protection/>
    </xf>
    <xf numFmtId="164" fontId="67" fillId="0" borderId="16" xfId="58" applyNumberFormat="1" applyFont="1" applyBorder="1" applyAlignment="1" applyProtection="1">
      <alignment horizontal="right" vertical="center" wrapText="1" indent="1"/>
      <protection/>
    </xf>
    <xf numFmtId="49" fontId="64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64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16" xfId="58" applyNumberFormat="1" applyFont="1" applyBorder="1" applyAlignment="1" applyProtection="1" quotePrefix="1">
      <alignment horizontal="right" vertical="center" wrapText="1" indent="1"/>
      <protection/>
    </xf>
    <xf numFmtId="0" fontId="67" fillId="0" borderId="32" xfId="58" applyFont="1" applyBorder="1" applyAlignment="1" applyProtection="1">
      <alignment horizontal="left" vertical="center" wrapText="1" indent="1"/>
      <protection/>
    </xf>
    <xf numFmtId="0" fontId="70" fillId="0" borderId="33" xfId="58" applyFont="1" applyBorder="1" applyAlignment="1" applyProtection="1">
      <alignment horizontal="left" vertical="center" wrapText="1" indent="1"/>
      <protection/>
    </xf>
    <xf numFmtId="0" fontId="71" fillId="0" borderId="0" xfId="58" applyFont="1">
      <alignment/>
      <protection/>
    </xf>
    <xf numFmtId="0" fontId="69" fillId="0" borderId="0" xfId="59" applyFont="1" applyFill="1" applyAlignment="1" applyProtection="1">
      <alignment/>
      <protection/>
    </xf>
    <xf numFmtId="164" fontId="72" fillId="0" borderId="0" xfId="0" applyNumberFormat="1" applyFont="1" applyFill="1" applyAlignment="1" applyProtection="1">
      <alignment horizontal="left" vertical="center" wrapText="1"/>
      <protection/>
    </xf>
    <xf numFmtId="164" fontId="73" fillId="0" borderId="0" xfId="0" applyNumberFormat="1" applyFont="1" applyFill="1" applyAlignment="1" applyProtection="1">
      <alignment vertical="center" wrapText="1"/>
      <protection/>
    </xf>
    <xf numFmtId="0" fontId="74" fillId="0" borderId="0" xfId="0" applyFont="1" applyAlignment="1" applyProtection="1">
      <alignment horizontal="right" vertical="top"/>
      <protection locked="0"/>
    </xf>
    <xf numFmtId="164" fontId="72" fillId="0" borderId="0" xfId="0" applyNumberFormat="1" applyFont="1" applyFill="1" applyAlignment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 quotePrefix="1">
      <alignment horizontal="right" vertical="center" indent="1"/>
      <protection/>
    </xf>
    <xf numFmtId="0" fontId="69" fillId="0" borderId="0" xfId="0" applyFont="1" applyFill="1" applyAlignment="1">
      <alignment vertical="center"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right" vertical="center" indent="1"/>
      <protection/>
    </xf>
    <xf numFmtId="0" fontId="63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horizontal="right"/>
      <protection/>
    </xf>
    <xf numFmtId="0" fontId="75" fillId="0" borderId="0" xfId="0" applyFont="1" applyFill="1" applyAlignment="1">
      <alignment vertical="center"/>
    </xf>
    <xf numFmtId="0" fontId="63" fillId="0" borderId="41" xfId="0" applyFont="1" applyFill="1" applyBorder="1" applyAlignment="1" applyProtection="1">
      <alignment horizontal="center" vertical="center" wrapText="1"/>
      <protection/>
    </xf>
    <xf numFmtId="0" fontId="63" fillId="0" borderId="14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vertical="center" wrapText="1"/>
    </xf>
    <xf numFmtId="0" fontId="64" fillId="0" borderId="13" xfId="0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 applyProtection="1">
      <alignment horizontal="center" vertical="center" wrapText="1"/>
      <protection/>
    </xf>
    <xf numFmtId="0" fontId="64" fillId="0" borderId="16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Alignment="1">
      <alignment horizontal="center" vertical="center" wrapText="1"/>
    </xf>
    <xf numFmtId="0" fontId="64" fillId="0" borderId="32" xfId="59" applyFont="1" applyFill="1" applyBorder="1" applyAlignment="1" applyProtection="1">
      <alignment horizontal="center" vertical="center" wrapText="1"/>
      <protection/>
    </xf>
    <xf numFmtId="49" fontId="65" fillId="0" borderId="17" xfId="59" applyNumberFormat="1" applyFont="1" applyFill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left" wrapText="1" indent="1"/>
      <protection/>
    </xf>
    <xf numFmtId="0" fontId="76" fillId="0" borderId="0" xfId="0" applyFont="1" applyFill="1" applyAlignment="1">
      <alignment vertical="center" wrapText="1"/>
    </xf>
    <xf numFmtId="49" fontId="65" fillId="0" borderId="20" xfId="59" applyNumberFormat="1" applyFont="1" applyFill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left" wrapText="1" indent="1"/>
      <protection/>
    </xf>
    <xf numFmtId="0" fontId="77" fillId="0" borderId="0" xfId="0" applyFont="1" applyFill="1" applyAlignment="1">
      <alignment vertical="center" wrapText="1"/>
    </xf>
    <xf numFmtId="0" fontId="67" fillId="0" borderId="12" xfId="0" applyFont="1" applyBorder="1" applyAlignment="1" applyProtection="1">
      <alignment horizontal="left" vertical="center" wrapText="1" indent="1"/>
      <protection/>
    </xf>
    <xf numFmtId="49" fontId="65" fillId="0" borderId="26" xfId="59" applyNumberFormat="1" applyFont="1" applyFill="1" applyBorder="1" applyAlignment="1" applyProtection="1">
      <alignment horizontal="center" vertical="center" wrapText="1"/>
      <protection/>
    </xf>
    <xf numFmtId="0" fontId="66" fillId="0" borderId="27" xfId="0" applyFont="1" applyBorder="1" applyAlignment="1" applyProtection="1">
      <alignment horizontal="left" wrapText="1" indent="1"/>
      <protection/>
    </xf>
    <xf numFmtId="164" fontId="65" fillId="0" borderId="19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33" xfId="59" applyFont="1" applyFill="1" applyBorder="1" applyAlignment="1" applyProtection="1">
      <alignment horizontal="left" vertical="center" wrapText="1" indent="1"/>
      <protection/>
    </xf>
    <xf numFmtId="164" fontId="64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67" fillId="0" borderId="11" xfId="0" applyFont="1" applyBorder="1" applyAlignment="1" applyProtection="1">
      <alignment horizontal="center" wrapText="1"/>
      <protection/>
    </xf>
    <xf numFmtId="0" fontId="66" fillId="0" borderId="27" xfId="0" applyFont="1" applyBorder="1" applyAlignment="1" applyProtection="1">
      <alignment wrapText="1"/>
      <protection/>
    </xf>
    <xf numFmtId="0" fontId="66" fillId="0" borderId="17" xfId="0" applyFont="1" applyBorder="1" applyAlignment="1" applyProtection="1">
      <alignment horizontal="center" wrapText="1"/>
      <protection/>
    </xf>
    <xf numFmtId="0" fontId="66" fillId="0" borderId="20" xfId="0" applyFont="1" applyBorder="1" applyAlignment="1" applyProtection="1">
      <alignment horizontal="center" wrapText="1"/>
      <protection/>
    </xf>
    <xf numFmtId="0" fontId="66" fillId="0" borderId="26" xfId="0" applyFont="1" applyBorder="1" applyAlignment="1" applyProtection="1">
      <alignment horizontal="center" wrapText="1"/>
      <protection/>
    </xf>
    <xf numFmtId="164" fontId="6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0" xfId="59" applyNumberFormat="1" applyFont="1" applyFill="1" applyBorder="1" applyAlignment="1" applyProtection="1">
      <alignment horizontal="right" vertical="center" wrapText="1" indent="1"/>
      <protection locked="0"/>
    </xf>
    <xf numFmtId="0" fontId="67" fillId="0" borderId="12" xfId="0" applyFont="1" applyBorder="1" applyAlignment="1" applyProtection="1">
      <alignment wrapText="1"/>
      <protection/>
    </xf>
    <xf numFmtId="0" fontId="67" fillId="0" borderId="32" xfId="0" applyFont="1" applyBorder="1" applyAlignment="1" applyProtection="1">
      <alignment horizontal="center" wrapText="1"/>
      <protection/>
    </xf>
    <xf numFmtId="0" fontId="67" fillId="0" borderId="33" xfId="0" applyFont="1" applyBorder="1" applyAlignment="1" applyProtection="1">
      <alignment wrapText="1"/>
      <protection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4" fillId="0" borderId="43" xfId="0" applyFont="1" applyFill="1" applyBorder="1" applyAlignment="1" applyProtection="1">
      <alignment horizontal="center" vertical="center" wrapText="1"/>
      <protection/>
    </xf>
    <xf numFmtId="0" fontId="63" fillId="0" borderId="43" xfId="0" applyFont="1" applyFill="1" applyBorder="1" applyAlignment="1" applyProtection="1">
      <alignment horizontal="center" vertical="center" wrapText="1"/>
      <protection/>
    </xf>
    <xf numFmtId="164" fontId="64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64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78" fillId="0" borderId="0" xfId="0" applyFont="1" applyFill="1" applyAlignment="1">
      <alignment vertical="center" wrapText="1"/>
    </xf>
    <xf numFmtId="0" fontId="64" fillId="0" borderId="45" xfId="59" applyFont="1" applyFill="1" applyBorder="1" applyAlignment="1" applyProtection="1">
      <alignment horizontal="left" vertical="center" wrapText="1" indent="1"/>
      <protection/>
    </xf>
    <xf numFmtId="164" fontId="65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6" xfId="59" applyFont="1" applyFill="1" applyBorder="1" applyAlignment="1" applyProtection="1">
      <alignment horizontal="left" vertical="center" wrapText="1" indent="1"/>
      <protection/>
    </xf>
    <xf numFmtId="164" fontId="6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48" xfId="59" applyNumberFormat="1" applyFont="1" applyFill="1" applyBorder="1" applyAlignment="1" applyProtection="1">
      <alignment horizontal="right" vertical="center" wrapText="1" indent="1"/>
      <protection/>
    </xf>
    <xf numFmtId="49" fontId="65" fillId="0" borderId="27" xfId="59" applyNumberFormat="1" applyFont="1" applyFill="1" applyBorder="1" applyAlignment="1" applyProtection="1">
      <alignment horizontal="left" vertical="center" wrapText="1" indent="1"/>
      <protection/>
    </xf>
    <xf numFmtId="0" fontId="65" fillId="0" borderId="49" xfId="59" applyFont="1" applyFill="1" applyBorder="1" applyAlignment="1" applyProtection="1">
      <alignment horizontal="left" vertical="center" wrapText="1" indent="1"/>
      <protection/>
    </xf>
    <xf numFmtId="164" fontId="64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7" xfId="59" applyNumberFormat="1" applyFont="1" applyFill="1" applyBorder="1" applyAlignment="1" applyProtection="1">
      <alignment horizontal="right" vertical="center" wrapText="1" indent="1"/>
      <protection/>
    </xf>
    <xf numFmtId="16" fontId="53" fillId="0" borderId="0" xfId="0" applyNumberFormat="1" applyFont="1" applyFill="1" applyAlignment="1">
      <alignment vertical="center" wrapText="1"/>
    </xf>
    <xf numFmtId="0" fontId="65" fillId="0" borderId="55" xfId="59" applyFont="1" applyFill="1" applyBorder="1" applyAlignment="1" applyProtection="1">
      <alignment horizontal="left" vertical="center" wrapText="1" indent="1"/>
      <protection/>
    </xf>
    <xf numFmtId="164" fontId="65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7" xfId="0" applyNumberFormat="1" applyFont="1" applyBorder="1" applyAlignment="1" applyProtection="1">
      <alignment horizontal="right" vertical="center" wrapText="1" indent="1"/>
      <protection/>
    </xf>
    <xf numFmtId="164" fontId="70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64" fillId="0" borderId="14" xfId="59" applyFont="1" applyFill="1" applyBorder="1" applyAlignment="1" applyProtection="1">
      <alignment horizontal="left" vertical="center" wrapText="1" indent="1"/>
      <protection/>
    </xf>
    <xf numFmtId="164" fontId="70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64" fillId="0" borderId="41" xfId="59" applyFont="1" applyFill="1" applyBorder="1" applyAlignment="1" applyProtection="1">
      <alignment horizontal="left" vertical="center" wrapText="1" indent="1"/>
      <protection/>
    </xf>
    <xf numFmtId="0" fontId="64" fillId="0" borderId="11" xfId="59" applyFont="1" applyFill="1" applyBorder="1" applyAlignment="1" applyProtection="1">
      <alignment horizontal="left" vertical="center" wrapText="1" indent="1"/>
      <protection/>
    </xf>
    <xf numFmtId="164" fontId="7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12" xfId="0" applyFont="1" applyFill="1" applyBorder="1" applyAlignment="1" applyProtection="1">
      <alignment horizontal="right" vertical="center" wrapText="1" indent="1"/>
      <protection/>
    </xf>
    <xf numFmtId="164" fontId="75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67" fillId="0" borderId="56" xfId="58" applyFont="1" applyBorder="1" applyAlignment="1" applyProtection="1">
      <alignment horizontal="left" vertical="center" wrapText="1" indent="1"/>
      <protection/>
    </xf>
    <xf numFmtId="0" fontId="70" fillId="0" borderId="11" xfId="58" applyFont="1" applyBorder="1" applyAlignment="1" applyProtection="1">
      <alignment horizontal="left" vertical="center" wrapText="1" indent="1"/>
      <protection/>
    </xf>
    <xf numFmtId="3" fontId="75" fillId="0" borderId="12" xfId="0" applyNumberFormat="1" applyFont="1" applyFill="1" applyBorder="1" applyAlignment="1" applyProtection="1">
      <alignment horizontal="right" vertical="center" wrapText="1" indent="3"/>
      <protection locked="0"/>
    </xf>
    <xf numFmtId="3" fontId="7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0" xfId="0" applyFont="1" applyFill="1" applyBorder="1" applyAlignment="1" applyProtection="1">
      <alignment horizontal="left" vertical="center"/>
      <protection/>
    </xf>
    <xf numFmtId="0" fontId="75" fillId="0" borderId="0" xfId="0" applyFont="1" applyFill="1" applyBorder="1" applyAlignment="1" applyProtection="1">
      <alignment vertical="center" wrapText="1"/>
      <protection/>
    </xf>
    <xf numFmtId="3" fontId="7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0" xfId="0" applyFont="1" applyFill="1" applyAlignment="1" applyProtection="1">
      <alignment horizontal="left" vertical="center" wrapText="1"/>
      <protection/>
    </xf>
    <xf numFmtId="0" fontId="71" fillId="0" borderId="0" xfId="0" applyFont="1" applyFill="1" applyAlignment="1" applyProtection="1">
      <alignment vertical="center" wrapText="1"/>
      <protection/>
    </xf>
    <xf numFmtId="0" fontId="71" fillId="0" borderId="0" xfId="0" applyFont="1" applyFill="1" applyAlignment="1" applyProtection="1">
      <alignment horizontal="right" vertical="center" wrapText="1" indent="1"/>
      <protection/>
    </xf>
    <xf numFmtId="0" fontId="63" fillId="0" borderId="57" xfId="0" applyFont="1" applyFill="1" applyBorder="1" applyAlignment="1" applyProtection="1">
      <alignment horizontal="center" vertical="center" wrapText="1"/>
      <protection/>
    </xf>
    <xf numFmtId="164" fontId="65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32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67" fillId="0" borderId="12" xfId="0" applyFont="1" applyBorder="1" applyAlignment="1" applyProtection="1">
      <alignment horizontal="left" wrapText="1" indent="1"/>
      <protection/>
    </xf>
    <xf numFmtId="0" fontId="79" fillId="0" borderId="0" xfId="0" applyFont="1" applyFill="1" applyAlignment="1">
      <alignment vertical="center" wrapText="1"/>
    </xf>
    <xf numFmtId="164" fontId="64" fillId="0" borderId="43" xfId="0" applyNumberFormat="1" applyFont="1" applyFill="1" applyBorder="1" applyAlignment="1" applyProtection="1">
      <alignment horizontal="center" vertical="center" wrapText="1"/>
      <protection/>
    </xf>
    <xf numFmtId="164" fontId="64" fillId="0" borderId="40" xfId="0" applyNumberFormat="1" applyFont="1" applyFill="1" applyBorder="1" applyAlignment="1" applyProtection="1">
      <alignment horizontal="center" vertical="center" wrapText="1"/>
      <protection/>
    </xf>
    <xf numFmtId="164" fontId="64" fillId="0" borderId="41" xfId="59" applyNumberFormat="1" applyFont="1" applyFill="1" applyBorder="1" applyAlignment="1" applyProtection="1">
      <alignment horizontal="right" vertical="center" wrapText="1" indent="1"/>
      <protection/>
    </xf>
    <xf numFmtId="164" fontId="64" fillId="0" borderId="43" xfId="59" applyNumberFormat="1" applyFont="1" applyFill="1" applyBorder="1" applyAlignment="1" applyProtection="1">
      <alignment horizontal="right" vertical="center" wrapText="1" indent="1"/>
      <protection/>
    </xf>
    <xf numFmtId="49" fontId="65" fillId="0" borderId="34" xfId="59" applyNumberFormat="1" applyFont="1" applyFill="1" applyBorder="1" applyAlignment="1" applyProtection="1">
      <alignment horizontal="center" vertical="center" wrapText="1"/>
      <protection/>
    </xf>
    <xf numFmtId="164" fontId="65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2" xfId="59" applyNumberFormat="1" applyFont="1" applyFill="1" applyBorder="1" applyAlignment="1" applyProtection="1">
      <alignment horizontal="center" vertical="center" wrapText="1"/>
      <protection/>
    </xf>
    <xf numFmtId="0" fontId="66" fillId="0" borderId="27" xfId="0" applyFont="1" applyBorder="1" applyAlignment="1" applyProtection="1">
      <alignment horizontal="left" vertical="center" wrapText="1" indent="1"/>
      <protection/>
    </xf>
    <xf numFmtId="0" fontId="66" fillId="0" borderId="21" xfId="0" applyFont="1" applyBorder="1" applyAlignment="1" applyProtection="1">
      <alignment horizontal="left" vertical="center" wrapText="1" indent="1"/>
      <protection/>
    </xf>
    <xf numFmtId="164" fontId="67" fillId="0" borderId="16" xfId="0" applyNumberFormat="1" applyFont="1" applyBorder="1" applyAlignment="1" applyProtection="1">
      <alignment horizontal="right" vertical="center" wrapText="1" indent="1"/>
      <protection/>
    </xf>
    <xf numFmtId="0" fontId="67" fillId="0" borderId="32" xfId="0" applyFont="1" applyBorder="1" applyAlignment="1" applyProtection="1">
      <alignment horizontal="center" vertical="center" wrapText="1"/>
      <protection/>
    </xf>
    <xf numFmtId="0" fontId="70" fillId="0" borderId="33" xfId="0" applyFont="1" applyBorder="1" applyAlignment="1" applyProtection="1">
      <alignment horizontal="left" vertical="center" wrapText="1" inden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left" vertical="center" wrapText="1" indent="1"/>
      <protection/>
    </xf>
    <xf numFmtId="164" fontId="70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Border="1" applyAlignment="1" applyProtection="1">
      <alignment vertical="center" wrapText="1"/>
      <protection/>
    </xf>
    <xf numFmtId="0" fontId="71" fillId="0" borderId="0" xfId="0" applyFont="1" applyFill="1" applyBorder="1" applyAlignment="1" applyProtection="1">
      <alignment horizontal="right" vertical="center" wrapText="1" indent="1"/>
      <protection/>
    </xf>
    <xf numFmtId="3" fontId="75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164" fontId="64" fillId="0" borderId="44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67" fillId="0" borderId="33" xfId="0" applyFont="1" applyBorder="1" applyAlignment="1" applyProtection="1">
      <alignment horizontal="left" vertical="center" wrapText="1" indent="1"/>
      <protection/>
    </xf>
    <xf numFmtId="0" fontId="66" fillId="0" borderId="35" xfId="0" applyFont="1" applyBorder="1" applyAlignment="1" applyProtection="1">
      <alignment horizontal="left" wrapText="1" indent="1"/>
      <protection/>
    </xf>
    <xf numFmtId="49" fontId="65" fillId="0" borderId="32" xfId="59" applyNumberFormat="1" applyFont="1" applyFill="1" applyBorder="1" applyAlignment="1" applyProtection="1">
      <alignment horizontal="left" vertical="center" wrapText="1" indent="1"/>
      <protection/>
    </xf>
    <xf numFmtId="0" fontId="66" fillId="0" borderId="33" xfId="58" applyFont="1" applyBorder="1" applyAlignment="1" applyProtection="1">
      <alignment horizontal="left" wrapText="1" indent="1"/>
      <protection/>
    </xf>
    <xf numFmtId="0" fontId="3" fillId="0" borderId="31" xfId="59" applyBorder="1">
      <alignment/>
      <protection/>
    </xf>
    <xf numFmtId="0" fontId="3" fillId="0" borderId="53" xfId="59" applyBorder="1">
      <alignment/>
      <protection/>
    </xf>
    <xf numFmtId="164" fontId="65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49" fontId="64" fillId="0" borderId="11" xfId="59" applyNumberFormat="1" applyFont="1" applyFill="1" applyBorder="1" applyAlignment="1" applyProtection="1">
      <alignment horizontal="center" vertical="center" wrapText="1"/>
      <protection/>
    </xf>
    <xf numFmtId="164" fontId="70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6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43" xfId="59" applyNumberFormat="1" applyFont="1" applyFill="1" applyBorder="1" applyAlignment="1" applyProtection="1">
      <alignment horizontal="right" vertical="center" wrapText="1" indent="1"/>
      <protection/>
    </xf>
    <xf numFmtId="164" fontId="67" fillId="0" borderId="43" xfId="0" applyNumberFormat="1" applyFont="1" applyBorder="1" applyAlignment="1" applyProtection="1">
      <alignment horizontal="right" vertical="center" wrapText="1" indent="1"/>
      <protection/>
    </xf>
    <xf numFmtId="164" fontId="6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41" xfId="59" applyFont="1" applyFill="1" applyBorder="1" applyAlignment="1" applyProtection="1">
      <alignment horizontal="center" vertical="center" wrapText="1"/>
      <protection/>
    </xf>
    <xf numFmtId="0" fontId="64" fillId="0" borderId="57" xfId="59" applyFont="1" applyFill="1" applyBorder="1" applyAlignment="1" applyProtection="1">
      <alignment vertical="center" wrapText="1"/>
      <protection/>
    </xf>
    <xf numFmtId="164" fontId="53" fillId="0" borderId="0" xfId="0" applyNumberFormat="1" applyFont="1" applyFill="1" applyAlignment="1" applyProtection="1">
      <alignment vertical="center" wrapText="1"/>
      <protection/>
    </xf>
    <xf numFmtId="164" fontId="53" fillId="0" borderId="0" xfId="0" applyNumberFormat="1" applyFont="1" applyFill="1" applyAlignment="1">
      <alignment vertical="center" wrapText="1"/>
    </xf>
    <xf numFmtId="164" fontId="53" fillId="0" borderId="0" xfId="0" applyNumberFormat="1" applyFont="1" applyFill="1" applyAlignment="1" applyProtection="1">
      <alignment horizontal="center" vertical="center" wrapText="1"/>
      <protection/>
    </xf>
    <xf numFmtId="164" fontId="80" fillId="0" borderId="0" xfId="0" applyNumberFormat="1" applyFont="1" applyFill="1" applyAlignment="1" applyProtection="1">
      <alignment vertical="center" wrapText="1"/>
      <protection/>
    </xf>
    <xf numFmtId="164" fontId="63" fillId="0" borderId="43" xfId="0" applyNumberFormat="1" applyFont="1" applyFill="1" applyBorder="1" applyAlignment="1" applyProtection="1">
      <alignment vertical="center" wrapText="1"/>
      <protection/>
    </xf>
    <xf numFmtId="164" fontId="63" fillId="0" borderId="11" xfId="0" applyNumberFormat="1" applyFont="1" applyFill="1" applyBorder="1" applyAlignment="1" applyProtection="1">
      <alignment horizontal="center" vertical="center" wrapText="1"/>
      <protection/>
    </xf>
    <xf numFmtId="164" fontId="63" fillId="0" borderId="12" xfId="0" applyNumberFormat="1" applyFont="1" applyFill="1" applyBorder="1" applyAlignment="1" applyProtection="1">
      <alignment horizontal="center" vertical="center" wrapText="1"/>
      <protection/>
    </xf>
    <xf numFmtId="164" fontId="75" fillId="0" borderId="0" xfId="0" applyNumberFormat="1" applyFont="1" applyFill="1" applyAlignment="1">
      <alignment horizontal="center" vertical="center" wrapText="1"/>
    </xf>
    <xf numFmtId="164" fontId="64" fillId="0" borderId="32" xfId="0" applyNumberFormat="1" applyFont="1" applyFill="1" applyBorder="1" applyAlignment="1" applyProtection="1">
      <alignment horizontal="center" vertical="center" wrapText="1"/>
      <protection/>
    </xf>
    <xf numFmtId="164" fontId="64" fillId="0" borderId="33" xfId="0" applyNumberFormat="1" applyFont="1" applyFill="1" applyBorder="1" applyAlignment="1" applyProtection="1">
      <alignment horizontal="center" vertical="center" wrapText="1"/>
      <protection/>
    </xf>
    <xf numFmtId="164" fontId="64" fillId="0" borderId="43" xfId="0" applyNumberFormat="1" applyFont="1" applyFill="1" applyBorder="1" applyAlignment="1" applyProtection="1">
      <alignment horizontal="center" vertical="center" wrapText="1"/>
      <protection/>
    </xf>
    <xf numFmtId="164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21" xfId="0" applyNumberFormat="1" applyFont="1" applyFill="1" applyBorder="1" applyAlignment="1" applyProtection="1">
      <alignment vertical="center" wrapText="1"/>
      <protection locked="0"/>
    </xf>
    <xf numFmtId="164" fontId="6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66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6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5" fillId="0" borderId="27" xfId="0" applyNumberFormat="1" applyFont="1" applyFill="1" applyBorder="1" applyAlignment="1" applyProtection="1">
      <alignment vertical="center" wrapText="1"/>
      <protection locked="0"/>
    </xf>
    <xf numFmtId="49" fontId="65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0" applyNumberFormat="1" applyFont="1" applyFill="1" applyBorder="1" applyAlignment="1" applyProtection="1">
      <alignment horizontal="center" vertical="center" wrapText="1"/>
      <protection/>
    </xf>
    <xf numFmtId="164" fontId="64" fillId="33" borderId="12" xfId="0" applyNumberFormat="1" applyFont="1" applyFill="1" applyBorder="1" applyAlignment="1" applyProtection="1">
      <alignment horizontal="center" vertical="center" wrapText="1"/>
      <protection/>
    </xf>
    <xf numFmtId="164" fontId="75" fillId="0" borderId="0" xfId="0" applyNumberFormat="1" applyFont="1" applyFill="1" applyAlignment="1">
      <alignment vertical="center" wrapText="1"/>
    </xf>
    <xf numFmtId="164" fontId="5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53" fillId="0" borderId="0" xfId="0" applyNumberFormat="1" applyFont="1" applyFill="1" applyAlignment="1">
      <alignment horizontal="center" vertical="center" wrapText="1"/>
    </xf>
    <xf numFmtId="164" fontId="75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53" fillId="0" borderId="0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Fill="1" applyAlignment="1">
      <alignment horizontal="center" vertical="center" wrapText="1"/>
    </xf>
    <xf numFmtId="164" fontId="76" fillId="0" borderId="0" xfId="0" applyNumberFormat="1" applyFont="1" applyFill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164" fontId="76" fillId="0" borderId="0" xfId="0" applyNumberFormat="1" applyFont="1" applyFill="1" applyAlignment="1">
      <alignment vertical="center" wrapText="1"/>
    </xf>
    <xf numFmtId="0" fontId="62" fillId="0" borderId="0" xfId="0" applyFont="1" applyFill="1" applyBorder="1" applyAlignment="1" applyProtection="1">
      <alignment/>
      <protection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 applyProtection="1">
      <alignment horizontal="left" vertical="center" wrapText="1" indent="1"/>
      <protection/>
    </xf>
    <xf numFmtId="164" fontId="6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20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 applyProtection="1">
      <alignment horizontal="left" vertical="center" wrapText="1" indent="1"/>
      <protection/>
    </xf>
    <xf numFmtId="164" fontId="6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37" xfId="0" applyFont="1" applyFill="1" applyBorder="1" applyAlignment="1" applyProtection="1">
      <alignment horizontal="left" vertical="center" wrapText="1" indent="8"/>
      <protection/>
    </xf>
    <xf numFmtId="0" fontId="65" fillId="0" borderId="18" xfId="0" applyFont="1" applyFill="1" applyBorder="1" applyAlignment="1" applyProtection="1">
      <alignment vertical="center" wrapText="1"/>
      <protection locked="0"/>
    </xf>
    <xf numFmtId="164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21" xfId="0" applyFont="1" applyFill="1" applyBorder="1" applyAlignment="1" applyProtection="1">
      <alignment vertical="center" wrapText="1"/>
      <protection locked="0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 applyProtection="1">
      <alignment vertical="center" wrapText="1"/>
      <protection locked="0"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1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 applyProtection="1">
      <alignment vertical="center" wrapText="1"/>
      <protection/>
    </xf>
    <xf numFmtId="164" fontId="64" fillId="0" borderId="33" xfId="0" applyNumberFormat="1" applyFont="1" applyFill="1" applyBorder="1" applyAlignment="1" applyProtection="1">
      <alignment vertical="center" wrapText="1"/>
      <protection/>
    </xf>
    <xf numFmtId="164" fontId="64" fillId="0" borderId="44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Fill="1" applyAlignment="1">
      <alignment horizontal="right" vertical="center" wrapText="1"/>
    </xf>
    <xf numFmtId="164" fontId="69" fillId="0" borderId="0" xfId="0" applyNumberFormat="1" applyFont="1" applyFill="1" applyAlignment="1" applyProtection="1">
      <alignment horizontal="centerContinuous" vertical="center" wrapText="1"/>
      <protection/>
    </xf>
    <xf numFmtId="164" fontId="53" fillId="0" borderId="0" xfId="0" applyNumberFormat="1" applyFont="1" applyFill="1" applyAlignment="1" applyProtection="1">
      <alignment horizontal="centerContinuous" vertical="center"/>
      <protection/>
    </xf>
    <xf numFmtId="164" fontId="6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63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5" fillId="0" borderId="0" xfId="0" applyNumberFormat="1" applyFont="1" applyFill="1" applyAlignment="1" applyProtection="1">
      <alignment horizontal="center" vertical="center" wrapText="1"/>
      <protection/>
    </xf>
    <xf numFmtId="164" fontId="64" fillId="0" borderId="11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center" vertical="center" wrapText="1"/>
      <protection/>
    </xf>
    <xf numFmtId="164" fontId="64" fillId="0" borderId="16" xfId="0" applyNumberFormat="1" applyFont="1" applyFill="1" applyBorder="1" applyAlignment="1" applyProtection="1">
      <alignment horizontal="center" vertical="center" wrapText="1"/>
      <protection/>
    </xf>
    <xf numFmtId="164" fontId="5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6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6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6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6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8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8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6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6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82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82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6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65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7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7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63" fillId="0" borderId="63" xfId="0" applyNumberFormat="1" applyFont="1" applyFill="1" applyBorder="1" applyAlignment="1" applyProtection="1">
      <alignment horizontal="centerContinuous" vertical="center" wrapText="1"/>
      <protection/>
    </xf>
    <xf numFmtId="164" fontId="63" fillId="0" borderId="16" xfId="0" applyNumberFormat="1" applyFont="1" applyFill="1" applyBorder="1" applyAlignment="1" applyProtection="1">
      <alignment horizontal="center" vertical="center" wrapText="1"/>
      <protection/>
    </xf>
    <xf numFmtId="164" fontId="64" fillId="0" borderId="0" xfId="0" applyNumberFormat="1" applyFont="1" applyFill="1" applyAlignment="1" applyProtection="1">
      <alignment horizontal="center" vertical="center" wrapText="1"/>
      <protection/>
    </xf>
    <xf numFmtId="164" fontId="65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8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7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83" fillId="0" borderId="0" xfId="0" applyNumberFormat="1" applyFont="1" applyFill="1" applyBorder="1" applyAlignment="1" applyProtection="1">
      <alignment horizontal="center" vertical="center" wrapText="1"/>
      <protection/>
    </xf>
    <xf numFmtId="164" fontId="84" fillId="0" borderId="10" xfId="59" applyNumberFormat="1" applyFont="1" applyFill="1" applyBorder="1" applyAlignment="1" applyProtection="1">
      <alignment horizontal="left" vertical="center"/>
      <protection/>
    </xf>
    <xf numFmtId="0" fontId="63" fillId="0" borderId="65" xfId="59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right"/>
      <protection/>
    </xf>
    <xf numFmtId="0" fontId="72" fillId="0" borderId="0" xfId="59" applyFont="1" applyFill="1" applyAlignment="1">
      <alignment horizontal="right" vertical="center" indent="1"/>
      <protection/>
    </xf>
    <xf numFmtId="0" fontId="72" fillId="0" borderId="0" xfId="59" applyFont="1" applyFill="1">
      <alignment/>
      <protection/>
    </xf>
    <xf numFmtId="0" fontId="63" fillId="0" borderId="40" xfId="59" applyFont="1" applyFill="1" applyBorder="1" applyAlignment="1" applyProtection="1">
      <alignment horizontal="center" vertical="center" wrapText="1"/>
      <protection/>
    </xf>
    <xf numFmtId="0" fontId="64" fillId="0" borderId="40" xfId="59" applyFont="1" applyFill="1" applyBorder="1" applyAlignment="1" applyProtection="1">
      <alignment horizontal="center" vertical="center" wrapText="1"/>
      <protection/>
    </xf>
    <xf numFmtId="0" fontId="65" fillId="0" borderId="0" xfId="59" applyFont="1" applyFill="1">
      <alignment/>
      <protection/>
    </xf>
    <xf numFmtId="164" fontId="64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59" applyFont="1" applyFill="1">
      <alignment/>
      <protection/>
    </xf>
    <xf numFmtId="164" fontId="64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64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64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1" xfId="59" applyFont="1" applyFill="1" applyBorder="1" applyAlignment="1" applyProtection="1">
      <alignment horizontal="left" vertical="center" wrapText="1"/>
      <protection/>
    </xf>
    <xf numFmtId="0" fontId="67" fillId="0" borderId="11" xfId="58" applyFont="1" applyBorder="1" applyAlignment="1" applyProtection="1">
      <alignment vertical="center" wrapText="1"/>
      <protection/>
    </xf>
    <xf numFmtId="0" fontId="66" fillId="0" borderId="27" xfId="58" applyFont="1" applyBorder="1" applyAlignment="1" applyProtection="1">
      <alignment vertical="center" wrapText="1"/>
      <protection/>
    </xf>
    <xf numFmtId="0" fontId="66" fillId="0" borderId="18" xfId="58" applyFont="1" applyBorder="1" applyAlignment="1">
      <alignment horizontal="left" wrapText="1" indent="1"/>
      <protection/>
    </xf>
    <xf numFmtId="0" fontId="69" fillId="0" borderId="0" xfId="59" applyFont="1" applyFill="1">
      <alignment/>
      <protection/>
    </xf>
    <xf numFmtId="0" fontId="66" fillId="0" borderId="23" xfId="58" applyFont="1" applyBorder="1" applyAlignment="1">
      <alignment horizontal="left" vertical="center" wrapText="1" indent="1"/>
      <protection/>
    </xf>
    <xf numFmtId="164" fontId="6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67" fillId="0" borderId="32" xfId="58" applyFont="1" applyBorder="1" applyAlignment="1" applyProtection="1">
      <alignment vertical="center" wrapText="1"/>
      <protection/>
    </xf>
    <xf numFmtId="0" fontId="69" fillId="0" borderId="66" xfId="59" applyFont="1" applyFill="1" applyBorder="1" applyAlignment="1" applyProtection="1">
      <alignment horizontal="center" vertical="center" wrapText="1"/>
      <protection/>
    </xf>
    <xf numFmtId="0" fontId="69" fillId="0" borderId="66" xfId="59" applyFont="1" applyFill="1" applyBorder="1" applyAlignment="1" applyProtection="1">
      <alignment vertical="center" wrapText="1"/>
      <protection/>
    </xf>
    <xf numFmtId="164" fontId="69" fillId="0" borderId="66" xfId="59" applyNumberFormat="1" applyFont="1" applyFill="1" applyBorder="1" applyAlignment="1" applyProtection="1">
      <alignment horizontal="right" vertical="center" wrapText="1" indent="1"/>
      <protection/>
    </xf>
    <xf numFmtId="0" fontId="65" fillId="0" borderId="66" xfId="59" applyFont="1" applyFill="1" applyBorder="1" applyAlignment="1" applyProtection="1">
      <alignment horizontal="right" vertical="center" wrapText="1" indent="1"/>
      <protection locked="0"/>
    </xf>
    <xf numFmtId="164" fontId="65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4" xfId="59" applyNumberFormat="1" applyFont="1" applyFill="1" applyBorder="1" applyAlignment="1" applyProtection="1">
      <alignment horizontal="right" vertical="center" wrapText="1" indent="1"/>
      <protection/>
    </xf>
    <xf numFmtId="164" fontId="65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32" xfId="59" applyFont="1" applyFill="1" applyBorder="1" applyAlignment="1" applyProtection="1">
      <alignment horizontal="left" vertical="center" wrapText="1" indent="1"/>
      <protection/>
    </xf>
    <xf numFmtId="0" fontId="64" fillId="0" borderId="33" xfId="59" applyFont="1" applyFill="1" applyBorder="1" applyAlignment="1" applyProtection="1">
      <alignment vertical="center" wrapText="1"/>
      <protection/>
    </xf>
    <xf numFmtId="164" fontId="64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64" fillId="0" borderId="67" xfId="59" applyNumberFormat="1" applyFont="1" applyFill="1" applyBorder="1" applyAlignment="1" applyProtection="1">
      <alignment horizontal="right" vertical="center" wrapText="1" indent="1"/>
      <protection/>
    </xf>
    <xf numFmtId="164" fontId="67" fillId="0" borderId="12" xfId="58" applyNumberFormat="1" applyFont="1" applyBorder="1" applyAlignment="1" applyProtection="1">
      <alignment horizontal="right" vertical="center" wrapText="1" indent="1"/>
      <protection/>
    </xf>
    <xf numFmtId="164" fontId="67" fillId="0" borderId="40" xfId="58" applyNumberFormat="1" applyFont="1" applyBorder="1" applyAlignment="1" applyProtection="1">
      <alignment horizontal="right" vertical="center" wrapText="1" indent="1"/>
      <protection/>
    </xf>
    <xf numFmtId="164" fontId="67" fillId="0" borderId="12" xfId="58" applyNumberFormat="1" applyFont="1" applyBorder="1" applyAlignment="1" applyProtection="1">
      <alignment horizontal="right" vertical="center" wrapText="1" indent="1"/>
      <protection locked="0"/>
    </xf>
    <xf numFmtId="164" fontId="67" fillId="0" borderId="40" xfId="58" applyNumberFormat="1" applyFont="1" applyBorder="1" applyAlignment="1" applyProtection="1">
      <alignment horizontal="right" vertical="center" wrapText="1" indent="1"/>
      <protection locked="0"/>
    </xf>
    <xf numFmtId="164" fontId="70" fillId="0" borderId="12" xfId="58" applyNumberFormat="1" applyFont="1" applyBorder="1" applyAlignment="1" applyProtection="1" quotePrefix="1">
      <alignment horizontal="right" vertical="center" wrapText="1" indent="1"/>
      <protection/>
    </xf>
    <xf numFmtId="164" fontId="70" fillId="0" borderId="40" xfId="58" applyNumberFormat="1" applyFont="1" applyBorder="1" applyAlignment="1" applyProtection="1" quotePrefix="1">
      <alignment horizontal="right" vertical="center" wrapText="1" indent="1"/>
      <protection/>
    </xf>
    <xf numFmtId="0" fontId="72" fillId="0" borderId="0" xfId="60" applyFont="1" applyFill="1" applyProtection="1">
      <alignment/>
      <protection locked="0"/>
    </xf>
    <xf numFmtId="0" fontId="72" fillId="0" borderId="0" xfId="60" applyFont="1" applyFill="1" applyProtection="1">
      <alignment/>
      <protection/>
    </xf>
    <xf numFmtId="0" fontId="63" fillId="0" borderId="13" xfId="60" applyFont="1" applyFill="1" applyBorder="1" applyAlignment="1" applyProtection="1">
      <alignment horizontal="center" vertical="center" wrapText="1"/>
      <protection/>
    </xf>
    <xf numFmtId="0" fontId="63" fillId="0" borderId="14" xfId="60" applyFont="1" applyFill="1" applyBorder="1" applyAlignment="1" applyProtection="1">
      <alignment horizontal="center" vertical="center"/>
      <protection/>
    </xf>
    <xf numFmtId="0" fontId="63" fillId="0" borderId="15" xfId="60" applyFont="1" applyFill="1" applyBorder="1" applyAlignment="1" applyProtection="1">
      <alignment horizontal="center" vertical="center"/>
      <protection/>
    </xf>
    <xf numFmtId="0" fontId="63" fillId="0" borderId="68" xfId="60" applyFont="1" applyFill="1" applyBorder="1" applyAlignment="1" applyProtection="1">
      <alignment horizontal="center" vertical="center" wrapText="1"/>
      <protection/>
    </xf>
    <xf numFmtId="0" fontId="63" fillId="0" borderId="11" xfId="60" applyFont="1" applyFill="1" applyBorder="1" applyAlignment="1" applyProtection="1">
      <alignment horizontal="center" vertical="center"/>
      <protection/>
    </xf>
    <xf numFmtId="0" fontId="63" fillId="0" borderId="12" xfId="60" applyFont="1" applyFill="1" applyBorder="1" applyAlignment="1" applyProtection="1">
      <alignment horizontal="center" vertical="center"/>
      <protection/>
    </xf>
    <xf numFmtId="0" fontId="63" fillId="0" borderId="16" xfId="60" applyFont="1" applyFill="1" applyBorder="1" applyAlignment="1" applyProtection="1">
      <alignment horizontal="center" vertical="center"/>
      <protection/>
    </xf>
    <xf numFmtId="0" fontId="65" fillId="0" borderId="11" xfId="60" applyFont="1" applyFill="1" applyBorder="1" applyAlignment="1" applyProtection="1">
      <alignment horizontal="left" vertical="center" indent="1"/>
      <protection/>
    </xf>
    <xf numFmtId="0" fontId="72" fillId="0" borderId="0" xfId="60" applyFont="1" applyFill="1" applyAlignment="1" applyProtection="1">
      <alignment vertical="center"/>
      <protection/>
    </xf>
    <xf numFmtId="0" fontId="65" fillId="0" borderId="22" xfId="60" applyFont="1" applyFill="1" applyBorder="1" applyAlignment="1" applyProtection="1">
      <alignment horizontal="left" vertical="center" indent="1"/>
      <protection/>
    </xf>
    <xf numFmtId="0" fontId="65" fillId="0" borderId="23" xfId="60" applyFont="1" applyFill="1" applyBorder="1" applyAlignment="1" applyProtection="1">
      <alignment horizontal="left" vertical="center" wrapText="1" indent="1"/>
      <protection/>
    </xf>
    <xf numFmtId="164" fontId="65" fillId="0" borderId="23" xfId="60" applyNumberFormat="1" applyFont="1" applyFill="1" applyBorder="1" applyAlignment="1" applyProtection="1">
      <alignment vertical="center"/>
      <protection locked="0"/>
    </xf>
    <xf numFmtId="164" fontId="65" fillId="0" borderId="24" xfId="60" applyNumberFormat="1" applyFont="1" applyFill="1" applyBorder="1" applyAlignment="1" applyProtection="1">
      <alignment vertical="center"/>
      <protection/>
    </xf>
    <xf numFmtId="0" fontId="65" fillId="0" borderId="20" xfId="60" applyFont="1" applyFill="1" applyBorder="1" applyAlignment="1" applyProtection="1">
      <alignment horizontal="left" vertical="center" indent="1"/>
      <protection/>
    </xf>
    <xf numFmtId="0" fontId="65" fillId="0" borderId="21" xfId="60" applyFont="1" applyFill="1" applyBorder="1" applyAlignment="1" applyProtection="1">
      <alignment horizontal="left" vertical="center" wrapText="1" indent="1"/>
      <protection/>
    </xf>
    <xf numFmtId="164" fontId="65" fillId="0" borderId="21" xfId="60" applyNumberFormat="1" applyFont="1" applyFill="1" applyBorder="1" applyAlignment="1" applyProtection="1">
      <alignment vertical="center"/>
      <protection locked="0"/>
    </xf>
    <xf numFmtId="164" fontId="65" fillId="0" borderId="25" xfId="60" applyNumberFormat="1" applyFont="1" applyFill="1" applyBorder="1" applyAlignment="1" applyProtection="1">
      <alignment vertical="center"/>
      <protection/>
    </xf>
    <xf numFmtId="0" fontId="72" fillId="0" borderId="0" xfId="60" applyFont="1" applyFill="1" applyAlignment="1" applyProtection="1">
      <alignment vertical="center"/>
      <protection locked="0"/>
    </xf>
    <xf numFmtId="0" fontId="65" fillId="0" borderId="18" xfId="60" applyFont="1" applyFill="1" applyBorder="1" applyAlignment="1" applyProtection="1">
      <alignment horizontal="left" vertical="center" wrapText="1" indent="1"/>
      <protection/>
    </xf>
    <xf numFmtId="164" fontId="65" fillId="0" borderId="18" xfId="60" applyNumberFormat="1" applyFont="1" applyFill="1" applyBorder="1" applyAlignment="1" applyProtection="1">
      <alignment vertical="center"/>
      <protection locked="0"/>
    </xf>
    <xf numFmtId="164" fontId="65" fillId="0" borderId="19" xfId="60" applyNumberFormat="1" applyFont="1" applyFill="1" applyBorder="1" applyAlignment="1" applyProtection="1">
      <alignment vertical="center"/>
      <protection/>
    </xf>
    <xf numFmtId="0" fontId="65" fillId="0" borderId="21" xfId="60" applyFont="1" applyFill="1" applyBorder="1" applyAlignment="1" applyProtection="1">
      <alignment horizontal="left" vertical="center" indent="1"/>
      <protection/>
    </xf>
    <xf numFmtId="164" fontId="65" fillId="0" borderId="12" xfId="60" applyNumberFormat="1" applyFont="1" applyFill="1" applyBorder="1" applyProtection="1">
      <alignment/>
      <protection/>
    </xf>
    <xf numFmtId="0" fontId="63" fillId="0" borderId="12" xfId="60" applyFont="1" applyFill="1" applyBorder="1" applyAlignment="1" applyProtection="1">
      <alignment horizontal="left" vertical="center" indent="1"/>
      <protection/>
    </xf>
    <xf numFmtId="164" fontId="64" fillId="0" borderId="12" xfId="60" applyNumberFormat="1" applyFont="1" applyFill="1" applyBorder="1" applyAlignment="1" applyProtection="1">
      <alignment vertical="center"/>
      <protection/>
    </xf>
    <xf numFmtId="164" fontId="64" fillId="0" borderId="16" xfId="60" applyNumberFormat="1" applyFont="1" applyFill="1" applyBorder="1" applyAlignment="1" applyProtection="1">
      <alignment vertical="center"/>
      <protection/>
    </xf>
    <xf numFmtId="0" fontId="65" fillId="0" borderId="17" xfId="60" applyFont="1" applyFill="1" applyBorder="1" applyAlignment="1" applyProtection="1">
      <alignment horizontal="left" vertical="center" indent="1"/>
      <protection/>
    </xf>
    <xf numFmtId="0" fontId="65" fillId="0" borderId="18" xfId="60" applyFont="1" applyFill="1" applyBorder="1" applyAlignment="1" applyProtection="1">
      <alignment horizontal="left" vertical="center" indent="1"/>
      <protection/>
    </xf>
    <xf numFmtId="0" fontId="64" fillId="0" borderId="11" xfId="60" applyFont="1" applyFill="1" applyBorder="1" applyAlignment="1" applyProtection="1">
      <alignment horizontal="left" vertical="center" indent="1"/>
      <protection/>
    </xf>
    <xf numFmtId="0" fontId="63" fillId="0" borderId="12" xfId="60" applyFont="1" applyFill="1" applyBorder="1" applyAlignment="1" applyProtection="1">
      <alignment horizontal="left" indent="1"/>
      <protection/>
    </xf>
    <xf numFmtId="164" fontId="64" fillId="0" borderId="12" xfId="60" applyNumberFormat="1" applyFont="1" applyFill="1" applyBorder="1" applyProtection="1">
      <alignment/>
      <protection/>
    </xf>
    <xf numFmtId="164" fontId="64" fillId="0" borderId="16" xfId="60" applyNumberFormat="1" applyFont="1" applyFill="1" applyBorder="1" applyProtection="1">
      <alignment/>
      <protection/>
    </xf>
    <xf numFmtId="0" fontId="71" fillId="0" borderId="0" xfId="60" applyFont="1" applyFill="1" applyProtection="1">
      <alignment/>
      <protection/>
    </xf>
    <xf numFmtId="0" fontId="85" fillId="0" borderId="0" xfId="60" applyFont="1" applyFill="1" applyProtection="1">
      <alignment/>
      <protection locked="0"/>
    </xf>
    <xf numFmtId="0" fontId="69" fillId="0" borderId="0" xfId="60" applyFont="1" applyFill="1" applyProtection="1">
      <alignment/>
      <protection locked="0"/>
    </xf>
    <xf numFmtId="0" fontId="66" fillId="0" borderId="18" xfId="0" applyFont="1" applyBorder="1" applyAlignment="1">
      <alignment horizontal="center" vertical="center" wrapText="1"/>
    </xf>
    <xf numFmtId="164" fontId="69" fillId="0" borderId="0" xfId="59" applyNumberFormat="1" applyFont="1" applyFill="1" applyBorder="1" applyAlignment="1" applyProtection="1">
      <alignment horizontal="center" vertical="center"/>
      <protection/>
    </xf>
    <xf numFmtId="164" fontId="84" fillId="0" borderId="10" xfId="59" applyNumberFormat="1" applyFont="1" applyFill="1" applyBorder="1" applyAlignment="1" applyProtection="1">
      <alignment horizontal="left" vertical="center"/>
      <protection/>
    </xf>
    <xf numFmtId="164" fontId="84" fillId="0" borderId="10" xfId="59" applyNumberFormat="1" applyFont="1" applyFill="1" applyBorder="1" applyAlignment="1" applyProtection="1">
      <alignment horizontal="left"/>
      <protection/>
    </xf>
    <xf numFmtId="0" fontId="63" fillId="0" borderId="45" xfId="59" applyFont="1" applyFill="1" applyBorder="1" applyAlignment="1" applyProtection="1">
      <alignment horizontal="center" vertical="center" wrapText="1"/>
      <protection/>
    </xf>
    <xf numFmtId="0" fontId="63" fillId="0" borderId="63" xfId="59" applyFont="1" applyFill="1" applyBorder="1" applyAlignment="1" applyProtection="1">
      <alignment horizontal="center" vertical="center" wrapText="1"/>
      <protection/>
    </xf>
    <xf numFmtId="0" fontId="63" fillId="0" borderId="40" xfId="59" applyFont="1" applyFill="1" applyBorder="1" applyAlignment="1" applyProtection="1">
      <alignment horizontal="center" vertical="center" wrapText="1"/>
      <protection/>
    </xf>
    <xf numFmtId="0" fontId="63" fillId="0" borderId="45" xfId="0" applyFont="1" applyFill="1" applyBorder="1" applyAlignment="1" applyProtection="1">
      <alignment horizontal="center" vertical="center" wrapText="1"/>
      <protection/>
    </xf>
    <xf numFmtId="0" fontId="63" fillId="0" borderId="63" xfId="0" applyFont="1" applyFill="1" applyBorder="1" applyAlignment="1" applyProtection="1">
      <alignment horizontal="center" vertical="center" wrapText="1"/>
      <protection/>
    </xf>
    <xf numFmtId="0" fontId="63" fillId="0" borderId="40" xfId="0" applyFont="1" applyFill="1" applyBorder="1" applyAlignment="1" applyProtection="1">
      <alignment horizontal="center" vertical="center" wrapText="1"/>
      <protection/>
    </xf>
    <xf numFmtId="0" fontId="64" fillId="0" borderId="47" xfId="0" applyFont="1" applyFill="1" applyBorder="1" applyAlignment="1" applyProtection="1">
      <alignment horizontal="center" vertical="center" wrapText="1"/>
      <protection/>
    </xf>
    <xf numFmtId="0" fontId="64" fillId="0" borderId="69" xfId="0" applyFont="1" applyFill="1" applyBorder="1" applyAlignment="1" applyProtection="1">
      <alignment horizontal="center" vertical="center" wrapText="1"/>
      <protection/>
    </xf>
    <xf numFmtId="0" fontId="63" fillId="0" borderId="47" xfId="0" applyFont="1" applyFill="1" applyBorder="1" applyAlignment="1" applyProtection="1">
      <alignment horizontal="center" vertical="center" wrapText="1"/>
      <protection/>
    </xf>
    <xf numFmtId="0" fontId="63" fillId="0" borderId="69" xfId="0" applyFont="1" applyFill="1" applyBorder="1" applyAlignment="1" applyProtection="1">
      <alignment horizontal="center" vertical="center" wrapText="1"/>
      <protection/>
    </xf>
    <xf numFmtId="0" fontId="64" fillId="0" borderId="70" xfId="0" applyFont="1" applyFill="1" applyBorder="1" applyAlignment="1" applyProtection="1">
      <alignment horizontal="center" vertical="center" wrapText="1"/>
      <protection/>
    </xf>
    <xf numFmtId="0" fontId="64" fillId="0" borderId="67" xfId="0" applyFont="1" applyFill="1" applyBorder="1" applyAlignment="1" applyProtection="1">
      <alignment horizontal="center" vertical="center" wrapText="1"/>
      <protection/>
    </xf>
    <xf numFmtId="0" fontId="63" fillId="0" borderId="41" xfId="0" applyFont="1" applyFill="1" applyBorder="1" applyAlignment="1" applyProtection="1">
      <alignment horizontal="center" vertical="center" wrapText="1"/>
      <protection/>
    </xf>
    <xf numFmtId="164" fontId="78" fillId="0" borderId="0" xfId="0" applyNumberFormat="1" applyFont="1" applyFill="1" applyAlignment="1" applyProtection="1">
      <alignment horizontal="center" textRotation="180" wrapText="1"/>
      <protection/>
    </xf>
    <xf numFmtId="164" fontId="63" fillId="0" borderId="47" xfId="0" applyNumberFormat="1" applyFont="1" applyFill="1" applyBorder="1" applyAlignment="1" applyProtection="1">
      <alignment horizontal="center" vertical="center" wrapText="1"/>
      <protection/>
    </xf>
    <xf numFmtId="164" fontId="63" fillId="0" borderId="69" xfId="0" applyNumberFormat="1" applyFont="1" applyFill="1" applyBorder="1" applyAlignment="1" applyProtection="1">
      <alignment horizontal="center" vertical="center" wrapText="1"/>
      <protection/>
    </xf>
    <xf numFmtId="164" fontId="83" fillId="0" borderId="66" xfId="0" applyNumberFormat="1" applyFont="1" applyFill="1" applyBorder="1" applyAlignment="1" applyProtection="1">
      <alignment horizontal="center" vertical="center" wrapText="1"/>
      <protection/>
    </xf>
    <xf numFmtId="164" fontId="63" fillId="0" borderId="59" xfId="0" applyNumberFormat="1" applyFont="1" applyFill="1" applyBorder="1" applyAlignment="1" applyProtection="1">
      <alignment horizontal="center" vertical="center" wrapText="1"/>
      <protection/>
    </xf>
    <xf numFmtId="164" fontId="63" fillId="0" borderId="53" xfId="0" applyNumberFormat="1" applyFont="1" applyFill="1" applyBorder="1" applyAlignment="1" applyProtection="1">
      <alignment horizontal="center" vertical="center" wrapText="1"/>
      <protection/>
    </xf>
    <xf numFmtId="164" fontId="69" fillId="0" borderId="0" xfId="0" applyNumberFormat="1" applyFont="1" applyFill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65" fillId="0" borderId="66" xfId="0" applyFont="1" applyFill="1" applyBorder="1" applyAlignment="1">
      <alignment horizontal="justify" vertical="center" wrapText="1"/>
    </xf>
    <xf numFmtId="0" fontId="69" fillId="0" borderId="0" xfId="60" applyFont="1" applyFill="1" applyAlignment="1" applyProtection="1">
      <alignment horizontal="center" wrapText="1"/>
      <protection/>
    </xf>
    <xf numFmtId="0" fontId="69" fillId="0" borderId="0" xfId="60" applyFont="1" applyFill="1" applyAlignment="1" applyProtection="1">
      <alignment horizontal="center"/>
      <protection/>
    </xf>
    <xf numFmtId="0" fontId="84" fillId="0" borderId="71" xfId="60" applyFont="1" applyFill="1" applyBorder="1" applyAlignment="1" applyProtection="1">
      <alignment horizontal="left" vertical="center" indent="1"/>
      <protection/>
    </xf>
    <xf numFmtId="0" fontId="84" fillId="0" borderId="10" xfId="60" applyFont="1" applyFill="1" applyBorder="1" applyAlignment="1" applyProtection="1">
      <alignment horizontal="left" vertical="center" indent="1"/>
      <protection/>
    </xf>
    <xf numFmtId="0" fontId="84" fillId="0" borderId="67" xfId="60" applyFont="1" applyFill="1" applyBorder="1" applyAlignment="1" applyProtection="1">
      <alignment horizontal="left" vertical="center" indent="1"/>
      <protection/>
    </xf>
    <xf numFmtId="0" fontId="84" fillId="0" borderId="45" xfId="60" applyFont="1" applyFill="1" applyBorder="1" applyAlignment="1" applyProtection="1">
      <alignment horizontal="left" vertical="center" indent="1"/>
      <protection/>
    </xf>
    <xf numFmtId="0" fontId="84" fillId="0" borderId="63" xfId="60" applyFont="1" applyFill="1" applyBorder="1" applyAlignment="1" applyProtection="1">
      <alignment horizontal="left" vertical="center" indent="1"/>
      <protection/>
    </xf>
    <xf numFmtId="0" fontId="84" fillId="0" borderId="40" xfId="60" applyFont="1" applyFill="1" applyBorder="1" applyAlignment="1" applyProtection="1">
      <alignment horizontal="left" vertical="center" inden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L99" sqref="L99"/>
    </sheetView>
  </sheetViews>
  <sheetFormatPr defaultColWidth="9.140625" defaultRowHeight="15"/>
  <cols>
    <col min="1" max="1" width="5.8515625" style="1" customWidth="1"/>
    <col min="2" max="2" width="47.57421875" style="1" customWidth="1"/>
    <col min="3" max="3" width="12.00390625" style="1" customWidth="1"/>
    <col min="4" max="4" width="10.8515625" style="1" customWidth="1"/>
    <col min="5" max="5" width="10.421875" style="1" customWidth="1"/>
    <col min="6" max="6" width="11.7109375" style="1" customWidth="1"/>
    <col min="7" max="16384" width="9.140625" style="1" customWidth="1"/>
  </cols>
  <sheetData>
    <row r="1" spans="1:6" ht="15.75">
      <c r="A1" s="429" t="s">
        <v>0</v>
      </c>
      <c r="B1" s="429"/>
      <c r="C1" s="429"/>
      <c r="D1" s="429"/>
      <c r="E1" s="429"/>
      <c r="F1" s="429"/>
    </row>
    <row r="2" spans="1:6" ht="15.75" thickBot="1">
      <c r="A2" s="430"/>
      <c r="B2" s="430"/>
      <c r="C2" s="2"/>
      <c r="D2" s="2"/>
      <c r="E2" s="2"/>
      <c r="F2" s="2" t="s">
        <v>382</v>
      </c>
    </row>
    <row r="3" spans="1:6" ht="24.75" customHeight="1" thickBot="1">
      <c r="A3" s="3" t="s">
        <v>1</v>
      </c>
      <c r="B3" s="4" t="s">
        <v>2</v>
      </c>
      <c r="C3" s="432" t="s">
        <v>383</v>
      </c>
      <c r="D3" s="433"/>
      <c r="E3" s="433"/>
      <c r="F3" s="434"/>
    </row>
    <row r="4" spans="1:6" ht="15.75" thickBot="1">
      <c r="A4" s="5" t="s">
        <v>217</v>
      </c>
      <c r="B4" s="6" t="s">
        <v>218</v>
      </c>
      <c r="C4" s="7" t="s">
        <v>219</v>
      </c>
      <c r="D4" s="7" t="s">
        <v>224</v>
      </c>
      <c r="E4" s="7" t="s">
        <v>225</v>
      </c>
      <c r="F4" s="7" t="s">
        <v>226</v>
      </c>
    </row>
    <row r="5" spans="1:6" ht="42.75" thickBot="1">
      <c r="A5" s="5"/>
      <c r="B5" s="6"/>
      <c r="C5" s="7" t="s">
        <v>220</v>
      </c>
      <c r="D5" s="7" t="s">
        <v>221</v>
      </c>
      <c r="E5" s="7" t="s">
        <v>222</v>
      </c>
      <c r="F5" s="7" t="s">
        <v>223</v>
      </c>
    </row>
    <row r="6" spans="1:6" ht="15.75" thickBot="1">
      <c r="A6" s="8" t="s">
        <v>3</v>
      </c>
      <c r="B6" s="9" t="s">
        <v>4</v>
      </c>
      <c r="C6" s="10">
        <f>C7+C8+C9+C10+C11+C12</f>
        <v>49979312</v>
      </c>
      <c r="D6" s="10">
        <f>D7+D8+D9+D10+D11+D12</f>
        <v>49979312</v>
      </c>
      <c r="E6" s="10">
        <v>0</v>
      </c>
      <c r="F6" s="10">
        <v>0</v>
      </c>
    </row>
    <row r="7" spans="1:6" ht="16.5" customHeight="1">
      <c r="A7" s="11" t="s">
        <v>5</v>
      </c>
      <c r="B7" s="12" t="s">
        <v>6</v>
      </c>
      <c r="C7" s="13">
        <f>D7+E7+F7</f>
        <v>16685536</v>
      </c>
      <c r="D7" s="13">
        <v>16685536</v>
      </c>
      <c r="E7" s="13"/>
      <c r="F7" s="13"/>
    </row>
    <row r="8" spans="1:6" ht="18" customHeight="1">
      <c r="A8" s="14" t="s">
        <v>7</v>
      </c>
      <c r="B8" s="15" t="s">
        <v>8</v>
      </c>
      <c r="C8" s="13">
        <f aca="true" t="shared" si="0" ref="C8:C60">D8+E8+F8</f>
        <v>14755300</v>
      </c>
      <c r="D8" s="13">
        <v>14755300</v>
      </c>
      <c r="E8" s="13"/>
      <c r="F8" s="13"/>
    </row>
    <row r="9" spans="1:6" ht="18" customHeight="1">
      <c r="A9" s="14" t="s">
        <v>9</v>
      </c>
      <c r="B9" s="15" t="s">
        <v>10</v>
      </c>
      <c r="C9" s="13">
        <f t="shared" si="0"/>
        <v>16738476</v>
      </c>
      <c r="D9" s="13">
        <v>16738476</v>
      </c>
      <c r="E9" s="13"/>
      <c r="F9" s="13"/>
    </row>
    <row r="10" spans="1:6" ht="15">
      <c r="A10" s="14" t="s">
        <v>11</v>
      </c>
      <c r="B10" s="15" t="s">
        <v>12</v>
      </c>
      <c r="C10" s="13">
        <f t="shared" si="0"/>
        <v>1800000</v>
      </c>
      <c r="D10" s="13">
        <v>1800000</v>
      </c>
      <c r="E10" s="13"/>
      <c r="F10" s="13"/>
    </row>
    <row r="11" spans="1:6" ht="23.25">
      <c r="A11" s="14" t="s">
        <v>13</v>
      </c>
      <c r="B11" s="15" t="s">
        <v>379</v>
      </c>
      <c r="C11" s="13">
        <v>0</v>
      </c>
      <c r="D11" s="13">
        <v>0</v>
      </c>
      <c r="E11" s="13"/>
      <c r="F11" s="13"/>
    </row>
    <row r="12" spans="1:6" ht="15.75" thickBot="1">
      <c r="A12" s="16" t="s">
        <v>380</v>
      </c>
      <c r="B12" s="17" t="s">
        <v>381</v>
      </c>
      <c r="C12" s="18"/>
      <c r="D12" s="18">
        <v>0</v>
      </c>
      <c r="E12" s="18"/>
      <c r="F12" s="18"/>
    </row>
    <row r="13" spans="1:6" ht="21.75" thickBot="1">
      <c r="A13" s="8" t="s">
        <v>15</v>
      </c>
      <c r="B13" s="19" t="s">
        <v>16</v>
      </c>
      <c r="C13" s="10">
        <f>C18</f>
        <v>17860662</v>
      </c>
      <c r="D13" s="10">
        <f>D18</f>
        <v>4838400</v>
      </c>
      <c r="E13" s="10">
        <f>E18</f>
        <v>13022262</v>
      </c>
      <c r="F13" s="10">
        <v>0</v>
      </c>
    </row>
    <row r="14" spans="1:6" ht="15">
      <c r="A14" s="11" t="s">
        <v>17</v>
      </c>
      <c r="B14" s="12" t="s">
        <v>18</v>
      </c>
      <c r="C14" s="13">
        <f t="shared" si="0"/>
        <v>0</v>
      </c>
      <c r="D14" s="13"/>
      <c r="E14" s="13"/>
      <c r="F14" s="13"/>
    </row>
    <row r="15" spans="1:6" ht="17.25" customHeight="1">
      <c r="A15" s="14" t="s">
        <v>19</v>
      </c>
      <c r="B15" s="15" t="s">
        <v>20</v>
      </c>
      <c r="C15" s="13">
        <f t="shared" si="0"/>
        <v>0</v>
      </c>
      <c r="D15" s="20"/>
      <c r="E15" s="20"/>
      <c r="F15" s="20"/>
    </row>
    <row r="16" spans="1:6" ht="17.25" customHeight="1">
      <c r="A16" s="14" t="s">
        <v>21</v>
      </c>
      <c r="B16" s="15" t="s">
        <v>22</v>
      </c>
      <c r="C16" s="13">
        <f t="shared" si="0"/>
        <v>0</v>
      </c>
      <c r="D16" s="20"/>
      <c r="E16" s="20"/>
      <c r="F16" s="20"/>
    </row>
    <row r="17" spans="1:6" ht="18" customHeight="1">
      <c r="A17" s="14" t="s">
        <v>23</v>
      </c>
      <c r="B17" s="15" t="s">
        <v>24</v>
      </c>
      <c r="C17" s="13">
        <f t="shared" si="0"/>
        <v>0</v>
      </c>
      <c r="D17" s="20"/>
      <c r="E17" s="20"/>
      <c r="F17" s="20"/>
    </row>
    <row r="18" spans="1:6" ht="15">
      <c r="A18" s="14" t="s">
        <v>25</v>
      </c>
      <c r="B18" s="15" t="s">
        <v>26</v>
      </c>
      <c r="C18" s="13">
        <f>D18+E18</f>
        <v>17860662</v>
      </c>
      <c r="D18" s="20">
        <f>17860662-E18</f>
        <v>4838400</v>
      </c>
      <c r="E18" s="20">
        <v>13022262</v>
      </c>
      <c r="F18" s="20"/>
    </row>
    <row r="19" spans="1:6" ht="15.75" thickBot="1">
      <c r="A19" s="21" t="s">
        <v>27</v>
      </c>
      <c r="B19" s="22" t="s">
        <v>28</v>
      </c>
      <c r="C19" s="13">
        <f t="shared" si="0"/>
        <v>0</v>
      </c>
      <c r="D19" s="23"/>
      <c r="E19" s="23">
        <v>0</v>
      </c>
      <c r="F19" s="23"/>
    </row>
    <row r="20" spans="1:6" ht="21.75" thickBot="1">
      <c r="A20" s="8" t="s">
        <v>29</v>
      </c>
      <c r="B20" s="9" t="s">
        <v>30</v>
      </c>
      <c r="C20" s="10">
        <f>C21+C22+C23+C24+C25</f>
        <v>0</v>
      </c>
      <c r="D20" s="10">
        <v>0</v>
      </c>
      <c r="E20" s="10">
        <f>E25</f>
        <v>0</v>
      </c>
      <c r="F20" s="10">
        <v>0</v>
      </c>
    </row>
    <row r="21" spans="1:6" ht="15">
      <c r="A21" s="11" t="s">
        <v>31</v>
      </c>
      <c r="B21" s="12" t="s">
        <v>32</v>
      </c>
      <c r="C21" s="13">
        <f t="shared" si="0"/>
        <v>0</v>
      </c>
      <c r="D21" s="13"/>
      <c r="E21" s="13"/>
      <c r="F21" s="13"/>
    </row>
    <row r="22" spans="1:6" ht="16.5" customHeight="1">
      <c r="A22" s="14" t="s">
        <v>33</v>
      </c>
      <c r="B22" s="15" t="s">
        <v>34</v>
      </c>
      <c r="C22" s="13">
        <f t="shared" si="0"/>
        <v>0</v>
      </c>
      <c r="D22" s="20"/>
      <c r="E22" s="20"/>
      <c r="F22" s="20"/>
    </row>
    <row r="23" spans="1:6" ht="25.5" customHeight="1">
      <c r="A23" s="14" t="s">
        <v>35</v>
      </c>
      <c r="B23" s="15" t="s">
        <v>36</v>
      </c>
      <c r="C23" s="13">
        <f t="shared" si="0"/>
        <v>0</v>
      </c>
      <c r="D23" s="20"/>
      <c r="E23" s="20"/>
      <c r="F23" s="20"/>
    </row>
    <row r="24" spans="1:6" ht="15" customHeight="1">
      <c r="A24" s="14" t="s">
        <v>37</v>
      </c>
      <c r="B24" s="15" t="s">
        <v>38</v>
      </c>
      <c r="C24" s="13">
        <f t="shared" si="0"/>
        <v>0</v>
      </c>
      <c r="D24" s="20"/>
      <c r="E24" s="20"/>
      <c r="F24" s="20"/>
    </row>
    <row r="25" spans="1:6" ht="15">
      <c r="A25" s="14" t="s">
        <v>39</v>
      </c>
      <c r="B25" s="15" t="s">
        <v>40</v>
      </c>
      <c r="C25" s="13">
        <v>0</v>
      </c>
      <c r="D25" s="20"/>
      <c r="E25" s="20">
        <v>0</v>
      </c>
      <c r="F25" s="20"/>
    </row>
    <row r="26" spans="1:6" ht="15.75" thickBot="1">
      <c r="A26" s="21" t="s">
        <v>41</v>
      </c>
      <c r="B26" s="22" t="s">
        <v>42</v>
      </c>
      <c r="C26" s="13">
        <v>0</v>
      </c>
      <c r="D26" s="23"/>
      <c r="E26" s="23">
        <v>0</v>
      </c>
      <c r="F26" s="23"/>
    </row>
    <row r="27" spans="1:6" ht="15.75" thickBot="1">
      <c r="A27" s="8" t="s">
        <v>43</v>
      </c>
      <c r="B27" s="9" t="s">
        <v>424</v>
      </c>
      <c r="C27" s="24">
        <f>C28+C29+C30+C31+C32</f>
        <v>9400000</v>
      </c>
      <c r="D27" s="24">
        <f>D28+D29+D30+D31+D32</f>
        <v>9400000</v>
      </c>
      <c r="E27" s="24">
        <f>E28+E29+E30+E31+E32</f>
        <v>0</v>
      </c>
      <c r="F27" s="24">
        <f>F28+F29+F30+F31+F32</f>
        <v>0</v>
      </c>
    </row>
    <row r="28" spans="1:6" ht="15">
      <c r="A28" s="14" t="s">
        <v>45</v>
      </c>
      <c r="B28" s="15" t="s">
        <v>46</v>
      </c>
      <c r="C28" s="13">
        <f>D28</f>
        <v>2000000</v>
      </c>
      <c r="D28" s="20">
        <v>2000000</v>
      </c>
      <c r="E28" s="20"/>
      <c r="F28" s="20"/>
    </row>
    <row r="29" spans="1:6" ht="15">
      <c r="A29" s="14" t="s">
        <v>48</v>
      </c>
      <c r="B29" s="15" t="s">
        <v>47</v>
      </c>
      <c r="C29" s="13">
        <f>D29</f>
        <v>6000000</v>
      </c>
      <c r="D29" s="20">
        <v>6000000</v>
      </c>
      <c r="E29" s="20"/>
      <c r="F29" s="20"/>
    </row>
    <row r="30" spans="1:6" ht="15">
      <c r="A30" s="14" t="s">
        <v>50</v>
      </c>
      <c r="B30" s="15" t="s">
        <v>49</v>
      </c>
      <c r="C30" s="13">
        <f>D30</f>
        <v>1000000</v>
      </c>
      <c r="D30" s="20">
        <v>1000000</v>
      </c>
      <c r="E30" s="20"/>
      <c r="F30" s="20"/>
    </row>
    <row r="31" spans="1:6" ht="15">
      <c r="A31" s="14" t="s">
        <v>52</v>
      </c>
      <c r="B31" s="15" t="s">
        <v>51</v>
      </c>
      <c r="C31" s="13"/>
      <c r="D31" s="20"/>
      <c r="E31" s="20"/>
      <c r="F31" s="20"/>
    </row>
    <row r="32" spans="1:6" ht="15.75" thickBot="1">
      <c r="A32" s="21" t="s">
        <v>387</v>
      </c>
      <c r="B32" s="22" t="s">
        <v>53</v>
      </c>
      <c r="C32" s="13">
        <f>D32</f>
        <v>400000</v>
      </c>
      <c r="D32" s="23">
        <v>400000</v>
      </c>
      <c r="E32" s="23"/>
      <c r="F32" s="23"/>
    </row>
    <row r="33" spans="1:6" ht="15.75" thickBot="1">
      <c r="A33" s="8" t="s">
        <v>54</v>
      </c>
      <c r="B33" s="9" t="s">
        <v>388</v>
      </c>
      <c r="C33" s="10">
        <f>C34+C35+C36+C37+C38+C39+C40+C41+C42+C44+C45</f>
        <v>17184776</v>
      </c>
      <c r="D33" s="10">
        <f>D34+D35+D36+D37+D38+D39+D40+D41+D42+D44+D45</f>
        <v>5027554</v>
      </c>
      <c r="E33" s="10">
        <f>E34+E35+E36+E37+E38+E39+E40+E41+E42+E44+E45</f>
        <v>12157222</v>
      </c>
      <c r="F33" s="10">
        <f>F34+F35+F36+F37+F38+F39+F40+F41+F42+F44</f>
        <v>0</v>
      </c>
    </row>
    <row r="34" spans="1:6" ht="15">
      <c r="A34" s="11" t="s">
        <v>56</v>
      </c>
      <c r="B34" s="12" t="s">
        <v>57</v>
      </c>
      <c r="C34" s="13">
        <f t="shared" si="0"/>
        <v>5000000</v>
      </c>
      <c r="D34" s="13"/>
      <c r="E34" s="13">
        <v>5000000</v>
      </c>
      <c r="F34" s="13"/>
    </row>
    <row r="35" spans="1:6" ht="15">
      <c r="A35" s="14" t="s">
        <v>58</v>
      </c>
      <c r="B35" s="15" t="s">
        <v>59</v>
      </c>
      <c r="C35" s="13">
        <f t="shared" si="0"/>
        <v>5560264</v>
      </c>
      <c r="D35" s="20">
        <f>337648+650000</f>
        <v>987648</v>
      </c>
      <c r="E35" s="20">
        <v>4572616</v>
      </c>
      <c r="F35" s="20"/>
    </row>
    <row r="36" spans="1:6" ht="15">
      <c r="A36" s="14" t="s">
        <v>60</v>
      </c>
      <c r="B36" s="15" t="s">
        <v>61</v>
      </c>
      <c r="C36" s="13">
        <f t="shared" si="0"/>
        <v>2000000</v>
      </c>
      <c r="D36" s="20">
        <v>2000000</v>
      </c>
      <c r="E36" s="20"/>
      <c r="F36" s="20"/>
    </row>
    <row r="37" spans="1:6" ht="15">
      <c r="A37" s="14" t="s">
        <v>62</v>
      </c>
      <c r="B37" s="15" t="s">
        <v>63</v>
      </c>
      <c r="C37" s="13">
        <f t="shared" si="0"/>
        <v>43000</v>
      </c>
      <c r="D37" s="20">
        <v>43000</v>
      </c>
      <c r="E37" s="20"/>
      <c r="F37" s="20"/>
    </row>
    <row r="38" spans="1:6" ht="15">
      <c r="A38" s="14" t="s">
        <v>64</v>
      </c>
      <c r="B38" s="15" t="s">
        <v>65</v>
      </c>
      <c r="C38" s="13">
        <f t="shared" si="0"/>
        <v>1028143</v>
      </c>
      <c r="D38" s="20">
        <v>1028143</v>
      </c>
      <c r="E38" s="20"/>
      <c r="F38" s="20"/>
    </row>
    <row r="39" spans="1:6" ht="15">
      <c r="A39" s="14" t="s">
        <v>66</v>
      </c>
      <c r="B39" s="15" t="s">
        <v>67</v>
      </c>
      <c r="C39" s="13">
        <f t="shared" si="0"/>
        <v>3493369</v>
      </c>
      <c r="D39" s="20">
        <f>3493369-E39</f>
        <v>908763</v>
      </c>
      <c r="E39" s="20">
        <f>1350000+1234606</f>
        <v>2584606</v>
      </c>
      <c r="F39" s="20"/>
    </row>
    <row r="40" spans="1:6" ht="15">
      <c r="A40" s="14" t="s">
        <v>68</v>
      </c>
      <c r="B40" s="15" t="s">
        <v>69</v>
      </c>
      <c r="C40" s="13">
        <f t="shared" si="0"/>
        <v>0</v>
      </c>
      <c r="D40" s="20"/>
      <c r="E40" s="20"/>
      <c r="F40" s="20"/>
    </row>
    <row r="41" spans="1:6" ht="15">
      <c r="A41" s="14" t="s">
        <v>70</v>
      </c>
      <c r="B41" s="15" t="s">
        <v>384</v>
      </c>
      <c r="C41" s="13">
        <f t="shared" si="0"/>
        <v>60000</v>
      </c>
      <c r="D41" s="20">
        <v>60000</v>
      </c>
      <c r="E41" s="20"/>
      <c r="F41" s="20"/>
    </row>
    <row r="42" spans="1:6" ht="15">
      <c r="A42" s="14" t="s">
        <v>72</v>
      </c>
      <c r="B42" s="15" t="s">
        <v>73</v>
      </c>
      <c r="C42" s="13">
        <f t="shared" si="0"/>
        <v>0</v>
      </c>
      <c r="D42" s="25"/>
      <c r="E42" s="25"/>
      <c r="F42" s="25"/>
    </row>
    <row r="43" spans="1:6" ht="15">
      <c r="A43" s="14" t="s">
        <v>74</v>
      </c>
      <c r="B43" s="15" t="s">
        <v>385</v>
      </c>
      <c r="C43" s="13"/>
      <c r="D43" s="25"/>
      <c r="E43" s="25"/>
      <c r="F43" s="25"/>
    </row>
    <row r="44" spans="1:6" ht="15">
      <c r="A44" s="14" t="s">
        <v>386</v>
      </c>
      <c r="B44" s="15" t="s">
        <v>75</v>
      </c>
      <c r="C44" s="13">
        <f t="shared" si="0"/>
        <v>0</v>
      </c>
      <c r="D44" s="25">
        <v>0</v>
      </c>
      <c r="E44" s="25"/>
      <c r="F44" s="25"/>
    </row>
    <row r="45" spans="1:6" ht="15.75" thickBot="1">
      <c r="A45" s="26" t="s">
        <v>76</v>
      </c>
      <c r="B45" s="27" t="s">
        <v>77</v>
      </c>
      <c r="C45" s="28">
        <f>C46+C47+C48+C49+C50</f>
        <v>0</v>
      </c>
      <c r="D45" s="28">
        <v>0</v>
      </c>
      <c r="E45" s="28">
        <v>0</v>
      </c>
      <c r="F45" s="28">
        <v>0</v>
      </c>
    </row>
    <row r="46" spans="1:6" ht="15">
      <c r="A46" s="11" t="s">
        <v>78</v>
      </c>
      <c r="B46" s="12" t="s">
        <v>79</v>
      </c>
      <c r="C46" s="13">
        <f t="shared" si="0"/>
        <v>0</v>
      </c>
      <c r="D46" s="29"/>
      <c r="E46" s="29"/>
      <c r="F46" s="29"/>
    </row>
    <row r="47" spans="1:6" ht="15">
      <c r="A47" s="14" t="s">
        <v>80</v>
      </c>
      <c r="B47" s="15" t="s">
        <v>81</v>
      </c>
      <c r="C47" s="13">
        <f t="shared" si="0"/>
        <v>0</v>
      </c>
      <c r="D47" s="25"/>
      <c r="E47" s="25"/>
      <c r="F47" s="25"/>
    </row>
    <row r="48" spans="1:6" ht="15">
      <c r="A48" s="14" t="s">
        <v>82</v>
      </c>
      <c r="B48" s="15" t="s">
        <v>83</v>
      </c>
      <c r="C48" s="13">
        <f t="shared" si="0"/>
        <v>0</v>
      </c>
      <c r="D48" s="25"/>
      <c r="E48" s="25"/>
      <c r="F48" s="25"/>
    </row>
    <row r="49" spans="1:6" ht="15">
      <c r="A49" s="14" t="s">
        <v>84</v>
      </c>
      <c r="B49" s="15" t="s">
        <v>85</v>
      </c>
      <c r="C49" s="13">
        <f t="shared" si="0"/>
        <v>0</v>
      </c>
      <c r="D49" s="25"/>
      <c r="E49" s="25"/>
      <c r="F49" s="25"/>
    </row>
    <row r="50" spans="1:6" ht="15.75" thickBot="1">
      <c r="A50" s="21" t="s">
        <v>86</v>
      </c>
      <c r="B50" s="22" t="s">
        <v>87</v>
      </c>
      <c r="C50" s="13">
        <f t="shared" si="0"/>
        <v>0</v>
      </c>
      <c r="D50" s="30"/>
      <c r="E50" s="30"/>
      <c r="F50" s="30"/>
    </row>
    <row r="51" spans="1:6" ht="15.75" thickBot="1">
      <c r="A51" s="8" t="s">
        <v>88</v>
      </c>
      <c r="B51" s="9" t="s">
        <v>89</v>
      </c>
      <c r="C51" s="10">
        <f>C52+C53+C54+C55</f>
        <v>0</v>
      </c>
      <c r="D51" s="10">
        <f>D52+D53+D54+D55</f>
        <v>0</v>
      </c>
      <c r="E51" s="10">
        <f>E52+E53+E54+E55</f>
        <v>0</v>
      </c>
      <c r="F51" s="10">
        <f>F52+F53+F54+F55</f>
        <v>0</v>
      </c>
    </row>
    <row r="52" spans="1:6" ht="23.25">
      <c r="A52" s="11" t="s">
        <v>90</v>
      </c>
      <c r="B52" s="12" t="s">
        <v>91</v>
      </c>
      <c r="C52" s="13">
        <f>D52+E52+F52</f>
        <v>0</v>
      </c>
      <c r="D52" s="13"/>
      <c r="E52" s="13"/>
      <c r="F52" s="13"/>
    </row>
    <row r="53" spans="1:6" ht="23.25">
      <c r="A53" s="14" t="s">
        <v>92</v>
      </c>
      <c r="B53" s="15" t="s">
        <v>93</v>
      </c>
      <c r="C53" s="13">
        <f t="shared" si="0"/>
        <v>0</v>
      </c>
      <c r="D53" s="20"/>
      <c r="E53" s="20"/>
      <c r="F53" s="20"/>
    </row>
    <row r="54" spans="1:6" ht="15">
      <c r="A54" s="14" t="s">
        <v>94</v>
      </c>
      <c r="B54" s="15" t="s">
        <v>95</v>
      </c>
      <c r="C54" s="13">
        <f t="shared" si="0"/>
        <v>0</v>
      </c>
      <c r="D54" s="20">
        <v>0</v>
      </c>
      <c r="E54" s="20"/>
      <c r="F54" s="20"/>
    </row>
    <row r="55" spans="1:6" ht="15.75" thickBot="1">
      <c r="A55" s="21" t="s">
        <v>96</v>
      </c>
      <c r="B55" s="22" t="s">
        <v>97</v>
      </c>
      <c r="C55" s="13">
        <f t="shared" si="0"/>
        <v>0</v>
      </c>
      <c r="D55" s="23"/>
      <c r="E55" s="23"/>
      <c r="F55" s="23"/>
    </row>
    <row r="56" spans="1:6" ht="15.75" thickBot="1">
      <c r="A56" s="8" t="s">
        <v>98</v>
      </c>
      <c r="B56" s="19" t="s">
        <v>99</v>
      </c>
      <c r="C56" s="10">
        <v>0</v>
      </c>
      <c r="D56" s="10">
        <v>0</v>
      </c>
      <c r="E56" s="10">
        <v>0</v>
      </c>
      <c r="F56" s="10">
        <v>0</v>
      </c>
    </row>
    <row r="57" spans="1:6" ht="23.25">
      <c r="A57" s="11" t="s">
        <v>100</v>
      </c>
      <c r="B57" s="12" t="s">
        <v>101</v>
      </c>
      <c r="C57" s="13">
        <f t="shared" si="0"/>
        <v>0</v>
      </c>
      <c r="D57" s="25"/>
      <c r="E57" s="25"/>
      <c r="F57" s="25"/>
    </row>
    <row r="58" spans="1:6" ht="23.25">
      <c r="A58" s="14" t="s">
        <v>102</v>
      </c>
      <c r="B58" s="15" t="s">
        <v>103</v>
      </c>
      <c r="C58" s="13">
        <f t="shared" si="0"/>
        <v>0</v>
      </c>
      <c r="D58" s="25"/>
      <c r="E58" s="25"/>
      <c r="F58" s="25"/>
    </row>
    <row r="59" spans="1:6" ht="15">
      <c r="A59" s="14" t="s">
        <v>104</v>
      </c>
      <c r="B59" s="15" t="s">
        <v>105</v>
      </c>
      <c r="C59" s="13">
        <f t="shared" si="0"/>
        <v>0</v>
      </c>
      <c r="D59" s="25"/>
      <c r="E59" s="25"/>
      <c r="F59" s="25"/>
    </row>
    <row r="60" spans="1:6" ht="15.75" thickBot="1">
      <c r="A60" s="21" t="s">
        <v>106</v>
      </c>
      <c r="B60" s="22" t="s">
        <v>107</v>
      </c>
      <c r="C60" s="13">
        <f t="shared" si="0"/>
        <v>0</v>
      </c>
      <c r="D60" s="25"/>
      <c r="E60" s="25"/>
      <c r="F60" s="25"/>
    </row>
    <row r="61" spans="1:6" ht="15.75" thickBot="1">
      <c r="A61" s="8" t="s">
        <v>108</v>
      </c>
      <c r="B61" s="9" t="s">
        <v>109</v>
      </c>
      <c r="C61" s="24">
        <f>C6+C20+C27+C33+C45+C51+C56+C13</f>
        <v>94424750</v>
      </c>
      <c r="D61" s="24">
        <f>D6+D20+D27+D33+D45+D51+D56+D13</f>
        <v>69245266</v>
      </c>
      <c r="E61" s="24">
        <f>E6+E20+E27+E33+E45+E51+E56+E13</f>
        <v>25179484</v>
      </c>
      <c r="F61" s="31">
        <f>F6+F20+F27+F33+F45+F51+F56</f>
        <v>0</v>
      </c>
    </row>
    <row r="62" spans="1:6" ht="21.75" thickBot="1">
      <c r="A62" s="32" t="s">
        <v>110</v>
      </c>
      <c r="B62" s="19" t="s">
        <v>111</v>
      </c>
      <c r="C62" s="10">
        <f>C63+C64+C65</f>
        <v>0</v>
      </c>
      <c r="D62" s="10">
        <f>D63+D64+D65</f>
        <v>0</v>
      </c>
      <c r="E62" s="10">
        <f>E63+E64+E65</f>
        <v>0</v>
      </c>
      <c r="F62" s="10">
        <f>F63+F64+F65</f>
        <v>0</v>
      </c>
    </row>
    <row r="63" spans="1:6" ht="15">
      <c r="A63" s="11" t="s">
        <v>112</v>
      </c>
      <c r="B63" s="12" t="s">
        <v>113</v>
      </c>
      <c r="C63" s="13">
        <f>D63+E63+F63</f>
        <v>0</v>
      </c>
      <c r="D63" s="25"/>
      <c r="E63" s="25"/>
      <c r="F63" s="25"/>
    </row>
    <row r="64" spans="1:6" ht="23.25">
      <c r="A64" s="14" t="s">
        <v>114</v>
      </c>
      <c r="B64" s="15" t="s">
        <v>115</v>
      </c>
      <c r="C64" s="13">
        <f>D64+E64+F64</f>
        <v>0</v>
      </c>
      <c r="D64" s="25">
        <v>0</v>
      </c>
      <c r="E64" s="25"/>
      <c r="F64" s="25"/>
    </row>
    <row r="65" spans="1:6" ht="15.75" thickBot="1">
      <c r="A65" s="21" t="s">
        <v>116</v>
      </c>
      <c r="B65" s="33" t="s">
        <v>117</v>
      </c>
      <c r="C65" s="13">
        <f>D65+E65+F65</f>
        <v>0</v>
      </c>
      <c r="D65" s="25"/>
      <c r="E65" s="25"/>
      <c r="F65" s="25"/>
    </row>
    <row r="66" spans="1:6" ht="15.75" thickBot="1">
      <c r="A66" s="32" t="s">
        <v>118</v>
      </c>
      <c r="B66" s="19" t="s">
        <v>119</v>
      </c>
      <c r="C66" s="10">
        <v>0</v>
      </c>
      <c r="D66" s="10">
        <v>0</v>
      </c>
      <c r="E66" s="10">
        <v>0</v>
      </c>
      <c r="F66" s="10">
        <v>0</v>
      </c>
    </row>
    <row r="67" spans="1:6" ht="15">
      <c r="A67" s="11" t="s">
        <v>120</v>
      </c>
      <c r="B67" s="12" t="s">
        <v>121</v>
      </c>
      <c r="C67" s="13">
        <f>D67+E67+F67</f>
        <v>0</v>
      </c>
      <c r="D67" s="25"/>
      <c r="E67" s="25"/>
      <c r="F67" s="25"/>
    </row>
    <row r="68" spans="1:6" ht="15">
      <c r="A68" s="14" t="s">
        <v>122</v>
      </c>
      <c r="B68" s="15" t="s">
        <v>123</v>
      </c>
      <c r="C68" s="13">
        <f>D68+E68+F68</f>
        <v>0</v>
      </c>
      <c r="D68" s="25"/>
      <c r="E68" s="25"/>
      <c r="F68" s="25"/>
    </row>
    <row r="69" spans="1:6" ht="15">
      <c r="A69" s="14" t="s">
        <v>124</v>
      </c>
      <c r="B69" s="15" t="s">
        <v>125</v>
      </c>
      <c r="C69" s="13">
        <f>D69+E69+F69</f>
        <v>0</v>
      </c>
      <c r="D69" s="25"/>
      <c r="E69" s="25"/>
      <c r="F69" s="25"/>
    </row>
    <row r="70" spans="1:6" ht="15.75" thickBot="1">
      <c r="A70" s="21" t="s">
        <v>126</v>
      </c>
      <c r="B70" s="22" t="s">
        <v>127</v>
      </c>
      <c r="C70" s="13">
        <f>D70+E70+F70</f>
        <v>0</v>
      </c>
      <c r="D70" s="25"/>
      <c r="E70" s="25"/>
      <c r="F70" s="25"/>
    </row>
    <row r="71" spans="1:6" ht="15.75" thickBot="1">
      <c r="A71" s="32" t="s">
        <v>128</v>
      </c>
      <c r="B71" s="19" t="s">
        <v>129</v>
      </c>
      <c r="C71" s="10">
        <f>D71+E71</f>
        <v>30012627</v>
      </c>
      <c r="D71" s="10">
        <f>D72</f>
        <v>12396111</v>
      </c>
      <c r="E71" s="10">
        <f>E72+E73</f>
        <v>17616516</v>
      </c>
      <c r="F71" s="10">
        <f>F72+F73</f>
        <v>0</v>
      </c>
    </row>
    <row r="72" spans="1:6" ht="15">
      <c r="A72" s="11" t="s">
        <v>130</v>
      </c>
      <c r="B72" s="12" t="s">
        <v>131</v>
      </c>
      <c r="C72" s="13">
        <f>D72+E72</f>
        <v>30012627</v>
      </c>
      <c r="D72" s="25">
        <f>12399111-3000</f>
        <v>12396111</v>
      </c>
      <c r="E72" s="25">
        <f>12616516+5000000</f>
        <v>17616516</v>
      </c>
      <c r="F72" s="25"/>
    </row>
    <row r="73" spans="1:6" ht="15.75" thickBot="1">
      <c r="A73" s="21" t="s">
        <v>132</v>
      </c>
      <c r="B73" s="22" t="s">
        <v>133</v>
      </c>
      <c r="C73" s="13">
        <f>D73+E73+F73</f>
        <v>0</v>
      </c>
      <c r="D73" s="25"/>
      <c r="E73" s="25"/>
      <c r="F73" s="25"/>
    </row>
    <row r="74" spans="1:6" ht="15.75" thickBot="1">
      <c r="A74" s="32" t="s">
        <v>134</v>
      </c>
      <c r="B74" s="19" t="s">
        <v>135</v>
      </c>
      <c r="C74" s="10">
        <f>C75+C76+C77</f>
        <v>24204182</v>
      </c>
      <c r="D74" s="10">
        <f>D75+D76+D77</f>
        <v>24204182</v>
      </c>
      <c r="E74" s="10">
        <f>E75+E76+E77</f>
        <v>0</v>
      </c>
      <c r="F74" s="10">
        <f>F75+F76+F77</f>
        <v>0</v>
      </c>
    </row>
    <row r="75" spans="1:6" ht="15">
      <c r="A75" s="11" t="s">
        <v>136</v>
      </c>
      <c r="B75" s="12" t="s">
        <v>137</v>
      </c>
      <c r="C75" s="13">
        <v>24204182</v>
      </c>
      <c r="D75" s="25">
        <v>24204182</v>
      </c>
      <c r="E75" s="25"/>
      <c r="F75" s="25"/>
    </row>
    <row r="76" spans="1:6" ht="15">
      <c r="A76" s="14" t="s">
        <v>138</v>
      </c>
      <c r="B76" s="15" t="s">
        <v>139</v>
      </c>
      <c r="C76" s="13">
        <f>D76+E76+F76</f>
        <v>0</v>
      </c>
      <c r="D76" s="25"/>
      <c r="E76" s="25"/>
      <c r="F76" s="25"/>
    </row>
    <row r="77" spans="1:6" ht="15.75" thickBot="1">
      <c r="A77" s="21" t="s">
        <v>140</v>
      </c>
      <c r="B77" s="22" t="s">
        <v>141</v>
      </c>
      <c r="C77" s="13">
        <f>D77+E77+F77</f>
        <v>0</v>
      </c>
      <c r="D77" s="25"/>
      <c r="E77" s="25"/>
      <c r="F77" s="25"/>
    </row>
    <row r="78" spans="1:6" ht="15.75" thickBot="1">
      <c r="A78" s="32" t="s">
        <v>142</v>
      </c>
      <c r="B78" s="19" t="s">
        <v>143</v>
      </c>
      <c r="C78" s="10">
        <v>0</v>
      </c>
      <c r="D78" s="10">
        <v>0</v>
      </c>
      <c r="E78" s="10">
        <v>0</v>
      </c>
      <c r="F78" s="10">
        <v>0</v>
      </c>
    </row>
    <row r="79" spans="1:6" ht="23.25">
      <c r="A79" s="34" t="s">
        <v>144</v>
      </c>
      <c r="B79" s="12" t="s">
        <v>145</v>
      </c>
      <c r="C79" s="13">
        <f>D79+E79+F79</f>
        <v>0</v>
      </c>
      <c r="D79" s="25"/>
      <c r="E79" s="25"/>
      <c r="F79" s="25"/>
    </row>
    <row r="80" spans="1:6" ht="23.25">
      <c r="A80" s="35" t="s">
        <v>146</v>
      </c>
      <c r="B80" s="15" t="s">
        <v>147</v>
      </c>
      <c r="C80" s="13">
        <f>D80+E80+F80</f>
        <v>0</v>
      </c>
      <c r="D80" s="25"/>
      <c r="E80" s="25"/>
      <c r="F80" s="25"/>
    </row>
    <row r="81" spans="1:6" ht="23.25">
      <c r="A81" s="35" t="s">
        <v>148</v>
      </c>
      <c r="B81" s="15" t="s">
        <v>149</v>
      </c>
      <c r="C81" s="13">
        <f>D81+E81+F81</f>
        <v>0</v>
      </c>
      <c r="D81" s="25"/>
      <c r="E81" s="25"/>
      <c r="F81" s="25"/>
    </row>
    <row r="82" spans="1:6" ht="24" thickBot="1">
      <c r="A82" s="36" t="s">
        <v>150</v>
      </c>
      <c r="B82" s="22" t="s">
        <v>151</v>
      </c>
      <c r="C82" s="18">
        <f>D82+E82+F82</f>
        <v>0</v>
      </c>
      <c r="D82" s="30"/>
      <c r="E82" s="30"/>
      <c r="F82" s="30"/>
    </row>
    <row r="83" spans="1:6" s="41" customFormat="1" ht="15.75" thickBot="1">
      <c r="A83" s="37" t="s">
        <v>261</v>
      </c>
      <c r="B83" s="38" t="s">
        <v>389</v>
      </c>
      <c r="C83" s="39"/>
      <c r="D83" s="40"/>
      <c r="E83" s="40"/>
      <c r="F83" s="40"/>
    </row>
    <row r="84" spans="1:6" ht="21.75" thickBot="1">
      <c r="A84" s="32" t="s">
        <v>154</v>
      </c>
      <c r="B84" s="19" t="s">
        <v>153</v>
      </c>
      <c r="C84" s="39"/>
      <c r="D84" s="39"/>
      <c r="E84" s="39"/>
      <c r="F84" s="39"/>
    </row>
    <row r="85" spans="1:6" ht="15.75" thickBot="1">
      <c r="A85" s="32" t="s">
        <v>156</v>
      </c>
      <c r="B85" s="42" t="s">
        <v>446</v>
      </c>
      <c r="C85" s="24">
        <f>C62+C66+C71+C74+C78</f>
        <v>54216809</v>
      </c>
      <c r="D85" s="24">
        <f>D62+D66+D71+D74+D78</f>
        <v>36600293</v>
      </c>
      <c r="E85" s="24">
        <f>E62+E66+E71+E74+E78</f>
        <v>17616516</v>
      </c>
      <c r="F85" s="24">
        <f>F62+F66+F71+F74+F78</f>
        <v>0</v>
      </c>
    </row>
    <row r="86" spans="1:6" ht="25.5" customHeight="1" thickBot="1">
      <c r="A86" s="43" t="s">
        <v>390</v>
      </c>
      <c r="B86" s="44" t="s">
        <v>447</v>
      </c>
      <c r="C86" s="24">
        <f>C61+C85</f>
        <v>148641559</v>
      </c>
      <c r="D86" s="24">
        <f>D61+D85</f>
        <v>105845559</v>
      </c>
      <c r="E86" s="24">
        <f>E61+E85</f>
        <v>42796000</v>
      </c>
      <c r="F86" s="24">
        <f>F61+F85</f>
        <v>0</v>
      </c>
    </row>
    <row r="87" spans="1:6" ht="15">
      <c r="A87" s="45"/>
      <c r="B87" s="45"/>
      <c r="C87" s="46"/>
      <c r="D87" s="46"/>
      <c r="E87" s="46"/>
      <c r="F87" s="46"/>
    </row>
    <row r="88" spans="1:6" ht="15">
      <c r="A88" s="45"/>
      <c r="B88" s="45"/>
      <c r="C88" s="46"/>
      <c r="D88" s="46"/>
      <c r="E88" s="46"/>
      <c r="F88" s="46"/>
    </row>
    <row r="89" spans="1:6" ht="15.75">
      <c r="A89" s="47"/>
      <c r="B89" s="48"/>
      <c r="C89" s="49"/>
      <c r="D89" s="49"/>
      <c r="E89" s="49"/>
      <c r="F89" s="49"/>
    </row>
    <row r="90" spans="1:6" ht="15.75">
      <c r="A90" s="429" t="s">
        <v>157</v>
      </c>
      <c r="B90" s="429"/>
      <c r="C90" s="429"/>
      <c r="D90" s="429"/>
      <c r="E90" s="429"/>
      <c r="F90" s="429"/>
    </row>
    <row r="91" spans="1:6" ht="15.75" thickBot="1">
      <c r="A91" s="431"/>
      <c r="B91" s="431"/>
      <c r="C91" s="50"/>
      <c r="D91" s="50"/>
      <c r="E91" s="50"/>
      <c r="F91" s="50"/>
    </row>
    <row r="92" spans="1:6" ht="36.75" customHeight="1" thickBot="1">
      <c r="A92" s="3" t="s">
        <v>1</v>
      </c>
      <c r="B92" s="4" t="s">
        <v>158</v>
      </c>
      <c r="C92" s="432" t="s">
        <v>383</v>
      </c>
      <c r="D92" s="433"/>
      <c r="E92" s="433"/>
      <c r="F92" s="434"/>
    </row>
    <row r="93" spans="1:6" ht="15.75" thickBot="1">
      <c r="A93" s="51" t="s">
        <v>217</v>
      </c>
      <c r="B93" s="52" t="s">
        <v>218</v>
      </c>
      <c r="C93" s="53" t="s">
        <v>219</v>
      </c>
      <c r="D93" s="53" t="s">
        <v>224</v>
      </c>
      <c r="E93" s="53" t="s">
        <v>225</v>
      </c>
      <c r="F93" s="53" t="s">
        <v>226</v>
      </c>
    </row>
    <row r="94" spans="1:6" ht="42.75" thickBot="1">
      <c r="A94" s="5"/>
      <c r="B94" s="6"/>
      <c r="C94" s="7" t="s">
        <v>220</v>
      </c>
      <c r="D94" s="7" t="s">
        <v>221</v>
      </c>
      <c r="E94" s="7" t="s">
        <v>222</v>
      </c>
      <c r="F94" s="7" t="s">
        <v>223</v>
      </c>
    </row>
    <row r="95" spans="1:6" ht="15.75" thickBot="1">
      <c r="A95" s="54" t="s">
        <v>3</v>
      </c>
      <c r="B95" s="55" t="s">
        <v>427</v>
      </c>
      <c r="C95" s="56">
        <f>C96+C97+C98+C99+C100+C113</f>
        <v>95868269</v>
      </c>
      <c r="D95" s="56">
        <f>D96+D97+D98+D99+D100+D113</f>
        <v>79828908</v>
      </c>
      <c r="E95" s="56">
        <f>E96+E97+E98+E99+E100</f>
        <v>16039361</v>
      </c>
      <c r="F95" s="56">
        <v>0</v>
      </c>
    </row>
    <row r="96" spans="1:6" ht="15">
      <c r="A96" s="57" t="s">
        <v>5</v>
      </c>
      <c r="B96" s="58" t="s">
        <v>159</v>
      </c>
      <c r="C96" s="13">
        <v>44047182</v>
      </c>
      <c r="D96" s="59">
        <f>C96-E96</f>
        <v>31280682</v>
      </c>
      <c r="E96" s="59">
        <f>11838420+928080</f>
        <v>12766500</v>
      </c>
      <c r="F96" s="59"/>
    </row>
    <row r="97" spans="1:6" ht="15">
      <c r="A97" s="14" t="s">
        <v>7</v>
      </c>
      <c r="B97" s="60" t="s">
        <v>160</v>
      </c>
      <c r="C97" s="13">
        <v>7704024</v>
      </c>
      <c r="D97" s="20">
        <f>C97-E97</f>
        <v>6328814</v>
      </c>
      <c r="E97" s="20">
        <f>1183842+191368</f>
        <v>1375210</v>
      </c>
      <c r="F97" s="20"/>
    </row>
    <row r="98" spans="1:6" ht="15">
      <c r="A98" s="14" t="s">
        <v>9</v>
      </c>
      <c r="B98" s="60" t="s">
        <v>161</v>
      </c>
      <c r="C98" s="13">
        <v>34578063</v>
      </c>
      <c r="D98" s="23">
        <f>C98-E98</f>
        <v>32680412</v>
      </c>
      <c r="E98" s="23">
        <v>1897651</v>
      </c>
      <c r="F98" s="23"/>
    </row>
    <row r="99" spans="1:6" ht="15">
      <c r="A99" s="14" t="s">
        <v>11</v>
      </c>
      <c r="B99" s="61" t="s">
        <v>162</v>
      </c>
      <c r="C99" s="13">
        <f aca="true" t="shared" si="1" ref="C99:C109">D99+E99+F99</f>
        <v>1420000</v>
      </c>
      <c r="D99" s="23">
        <v>1420000</v>
      </c>
      <c r="E99" s="23"/>
      <c r="F99" s="23"/>
    </row>
    <row r="100" spans="1:6" ht="15">
      <c r="A100" s="14" t="s">
        <v>163</v>
      </c>
      <c r="B100" s="62" t="s">
        <v>164</v>
      </c>
      <c r="C100" s="13">
        <f>D100+E100+F100</f>
        <v>6119000</v>
      </c>
      <c r="D100" s="23">
        <f>D101+D107+D112</f>
        <v>6119000</v>
      </c>
      <c r="E100" s="23"/>
      <c r="F100" s="23">
        <f>F102+F103+F104+F105+F106+F107+F108+F109+F115</f>
        <v>0</v>
      </c>
    </row>
    <row r="101" spans="1:6" ht="15">
      <c r="A101" s="14" t="s">
        <v>14</v>
      </c>
      <c r="B101" s="60" t="s">
        <v>391</v>
      </c>
      <c r="C101" s="13">
        <f t="shared" si="1"/>
        <v>500000</v>
      </c>
      <c r="D101" s="23">
        <v>500000</v>
      </c>
      <c r="E101" s="23"/>
      <c r="F101" s="23"/>
    </row>
    <row r="102" spans="1:6" ht="15">
      <c r="A102" s="14" t="s">
        <v>165</v>
      </c>
      <c r="B102" s="63" t="s">
        <v>392</v>
      </c>
      <c r="C102" s="13">
        <f t="shared" si="1"/>
        <v>0</v>
      </c>
      <c r="D102" s="23"/>
      <c r="E102" s="23"/>
      <c r="F102" s="23"/>
    </row>
    <row r="103" spans="1:6" ht="15">
      <c r="A103" s="14" t="s">
        <v>167</v>
      </c>
      <c r="B103" s="63" t="s">
        <v>393</v>
      </c>
      <c r="C103" s="13">
        <f t="shared" si="1"/>
        <v>0</v>
      </c>
      <c r="D103" s="23"/>
      <c r="E103" s="23"/>
      <c r="F103" s="23"/>
    </row>
    <row r="104" spans="1:6" ht="15">
      <c r="A104" s="14" t="s">
        <v>169</v>
      </c>
      <c r="B104" s="64" t="s">
        <v>166</v>
      </c>
      <c r="C104" s="13">
        <f t="shared" si="1"/>
        <v>0</v>
      </c>
      <c r="D104" s="23"/>
      <c r="E104" s="23"/>
      <c r="F104" s="23"/>
    </row>
    <row r="105" spans="1:6" ht="22.5">
      <c r="A105" s="14" t="s">
        <v>171</v>
      </c>
      <c r="B105" s="65" t="s">
        <v>168</v>
      </c>
      <c r="C105" s="13"/>
      <c r="D105" s="23"/>
      <c r="E105" s="23"/>
      <c r="F105" s="23"/>
    </row>
    <row r="106" spans="1:6" ht="22.5">
      <c r="A106" s="14" t="s">
        <v>173</v>
      </c>
      <c r="B106" s="65" t="s">
        <v>170</v>
      </c>
      <c r="C106" s="13">
        <f t="shared" si="1"/>
        <v>0</v>
      </c>
      <c r="D106" s="23"/>
      <c r="E106" s="23"/>
      <c r="F106" s="23"/>
    </row>
    <row r="107" spans="1:6" ht="15">
      <c r="A107" s="14" t="s">
        <v>175</v>
      </c>
      <c r="B107" s="64" t="s">
        <v>172</v>
      </c>
      <c r="C107" s="13">
        <f t="shared" si="1"/>
        <v>5499000</v>
      </c>
      <c r="D107" s="23">
        <v>5499000</v>
      </c>
      <c r="E107" s="23"/>
      <c r="F107" s="23"/>
    </row>
    <row r="108" spans="1:6" ht="15">
      <c r="A108" s="14" t="s">
        <v>177</v>
      </c>
      <c r="B108" s="64" t="s">
        <v>174</v>
      </c>
      <c r="C108" s="13">
        <f t="shared" si="1"/>
        <v>0</v>
      </c>
      <c r="D108" s="23"/>
      <c r="E108" s="23"/>
      <c r="F108" s="23"/>
    </row>
    <row r="109" spans="1:6" ht="22.5">
      <c r="A109" s="14" t="s">
        <v>179</v>
      </c>
      <c r="B109" s="65" t="s">
        <v>176</v>
      </c>
      <c r="C109" s="13">
        <f t="shared" si="1"/>
        <v>0</v>
      </c>
      <c r="D109" s="23"/>
      <c r="E109" s="23"/>
      <c r="F109" s="23"/>
    </row>
    <row r="110" spans="1:6" ht="15">
      <c r="A110" s="16" t="s">
        <v>181</v>
      </c>
      <c r="B110" s="63" t="s">
        <v>178</v>
      </c>
      <c r="C110" s="13"/>
      <c r="D110" s="23"/>
      <c r="E110" s="23"/>
      <c r="F110" s="23"/>
    </row>
    <row r="111" spans="1:6" ht="15">
      <c r="A111" s="14" t="s">
        <v>394</v>
      </c>
      <c r="B111" s="63" t="s">
        <v>180</v>
      </c>
      <c r="C111" s="13"/>
      <c r="D111" s="23"/>
      <c r="E111" s="23"/>
      <c r="F111" s="23"/>
    </row>
    <row r="112" spans="1:6" ht="22.5">
      <c r="A112" s="21" t="s">
        <v>395</v>
      </c>
      <c r="B112" s="63" t="s">
        <v>182</v>
      </c>
      <c r="C112" s="13">
        <v>120000</v>
      </c>
      <c r="D112" s="23">
        <v>120000</v>
      </c>
      <c r="E112" s="23"/>
      <c r="F112" s="23"/>
    </row>
    <row r="113" spans="1:6" ht="15">
      <c r="A113" s="14" t="s">
        <v>396</v>
      </c>
      <c r="B113" s="61" t="s">
        <v>252</v>
      </c>
      <c r="C113" s="13">
        <v>2000000</v>
      </c>
      <c r="D113" s="23">
        <v>2000000</v>
      </c>
      <c r="E113" s="23"/>
      <c r="F113" s="23"/>
    </row>
    <row r="114" spans="1:6" ht="15">
      <c r="A114" s="14" t="s">
        <v>397</v>
      </c>
      <c r="B114" s="60" t="s">
        <v>398</v>
      </c>
      <c r="C114" s="13">
        <v>2000000</v>
      </c>
      <c r="D114" s="23">
        <v>2000000</v>
      </c>
      <c r="E114" s="23"/>
      <c r="F114" s="23"/>
    </row>
    <row r="115" spans="1:6" ht="15.75" thickBot="1">
      <c r="A115" s="66" t="s">
        <v>399</v>
      </c>
      <c r="B115" s="67" t="s">
        <v>400</v>
      </c>
      <c r="C115" s="13"/>
      <c r="D115" s="68"/>
      <c r="E115" s="68"/>
      <c r="F115" s="68"/>
    </row>
    <row r="116" spans="1:6" ht="15.75" thickBot="1">
      <c r="A116" s="8" t="s">
        <v>15</v>
      </c>
      <c r="B116" s="69" t="s">
        <v>428</v>
      </c>
      <c r="C116" s="10">
        <f>C117+C119+C121</f>
        <v>26756639</v>
      </c>
      <c r="D116" s="10"/>
      <c r="E116" s="10">
        <f>E117+E119+E121</f>
        <v>26756639</v>
      </c>
      <c r="F116" s="10">
        <v>0</v>
      </c>
    </row>
    <row r="117" spans="1:6" ht="15">
      <c r="A117" s="11" t="s">
        <v>17</v>
      </c>
      <c r="B117" s="60" t="s">
        <v>183</v>
      </c>
      <c r="C117" s="13">
        <v>26756639</v>
      </c>
      <c r="D117" s="13"/>
      <c r="E117" s="13">
        <v>26756639</v>
      </c>
      <c r="F117" s="13">
        <f>F118</f>
        <v>0</v>
      </c>
    </row>
    <row r="118" spans="1:6" ht="15">
      <c r="A118" s="11" t="s">
        <v>19</v>
      </c>
      <c r="B118" s="70" t="s">
        <v>184</v>
      </c>
      <c r="C118" s="13">
        <f aca="true" t="shared" si="2" ref="C118:C129">D118+E118+F118</f>
        <v>0</v>
      </c>
      <c r="D118" s="13"/>
      <c r="E118" s="13"/>
      <c r="F118" s="13"/>
    </row>
    <row r="119" spans="1:6" ht="15">
      <c r="A119" s="11" t="s">
        <v>21</v>
      </c>
      <c r="B119" s="70" t="s">
        <v>185</v>
      </c>
      <c r="C119" s="13">
        <f t="shared" si="2"/>
        <v>0</v>
      </c>
      <c r="D119" s="20">
        <f>D120</f>
        <v>0</v>
      </c>
      <c r="E119" s="20"/>
      <c r="F119" s="20">
        <f>F120</f>
        <v>0</v>
      </c>
    </row>
    <row r="120" spans="1:6" ht="15">
      <c r="A120" s="11" t="s">
        <v>23</v>
      </c>
      <c r="B120" s="70" t="s">
        <v>186</v>
      </c>
      <c r="C120" s="13">
        <f t="shared" si="2"/>
        <v>0</v>
      </c>
      <c r="D120" s="71"/>
      <c r="E120" s="71">
        <v>0</v>
      </c>
      <c r="F120" s="71"/>
    </row>
    <row r="121" spans="1:6" ht="15">
      <c r="A121" s="11" t="s">
        <v>25</v>
      </c>
      <c r="B121" s="72" t="s">
        <v>187</v>
      </c>
      <c r="C121" s="13"/>
      <c r="D121" s="71"/>
      <c r="E121" s="71"/>
      <c r="F121" s="71"/>
    </row>
    <row r="122" spans="1:6" ht="22.5">
      <c r="A122" s="11" t="s">
        <v>27</v>
      </c>
      <c r="B122" s="73" t="s">
        <v>188</v>
      </c>
      <c r="C122" s="13">
        <f t="shared" si="2"/>
        <v>0</v>
      </c>
      <c r="D122" s="71"/>
      <c r="E122" s="71"/>
      <c r="F122" s="71"/>
    </row>
    <row r="123" spans="1:6" ht="22.5">
      <c r="A123" s="11" t="s">
        <v>189</v>
      </c>
      <c r="B123" s="74" t="s">
        <v>190</v>
      </c>
      <c r="C123" s="13">
        <f t="shared" si="2"/>
        <v>0</v>
      </c>
      <c r="D123" s="71"/>
      <c r="E123" s="71"/>
      <c r="F123" s="71"/>
    </row>
    <row r="124" spans="1:6" ht="22.5">
      <c r="A124" s="11" t="s">
        <v>191</v>
      </c>
      <c r="B124" s="65" t="s">
        <v>170</v>
      </c>
      <c r="C124" s="13">
        <f t="shared" si="2"/>
        <v>0</v>
      </c>
      <c r="D124" s="71"/>
      <c r="E124" s="71"/>
      <c r="F124" s="71"/>
    </row>
    <row r="125" spans="1:6" ht="15">
      <c r="A125" s="11" t="s">
        <v>192</v>
      </c>
      <c r="B125" s="65" t="s">
        <v>193</v>
      </c>
      <c r="C125" s="13">
        <f>D125+E125+F125</f>
        <v>0</v>
      </c>
      <c r="D125" s="71"/>
      <c r="E125" s="71"/>
      <c r="F125" s="71"/>
    </row>
    <row r="126" spans="1:6" ht="22.5">
      <c r="A126" s="11" t="s">
        <v>194</v>
      </c>
      <c r="B126" s="65" t="s">
        <v>195</v>
      </c>
      <c r="C126" s="13">
        <f t="shared" si="2"/>
        <v>0</v>
      </c>
      <c r="D126" s="71"/>
      <c r="E126" s="71"/>
      <c r="F126" s="71"/>
    </row>
    <row r="127" spans="1:6" ht="22.5">
      <c r="A127" s="11" t="s">
        <v>196</v>
      </c>
      <c r="B127" s="65" t="s">
        <v>176</v>
      </c>
      <c r="C127" s="13">
        <f t="shared" si="2"/>
        <v>0</v>
      </c>
      <c r="D127" s="71"/>
      <c r="E127" s="71"/>
      <c r="F127" s="71"/>
    </row>
    <row r="128" spans="1:6" ht="15">
      <c r="A128" s="11" t="s">
        <v>197</v>
      </c>
      <c r="B128" s="65" t="s">
        <v>198</v>
      </c>
      <c r="C128" s="13">
        <f t="shared" si="2"/>
        <v>0</v>
      </c>
      <c r="D128" s="71"/>
      <c r="E128" s="71"/>
      <c r="F128" s="71"/>
    </row>
    <row r="129" spans="1:6" ht="23.25" thickBot="1">
      <c r="A129" s="16" t="s">
        <v>199</v>
      </c>
      <c r="B129" s="65" t="s">
        <v>200</v>
      </c>
      <c r="C129" s="13">
        <f t="shared" si="2"/>
        <v>0</v>
      </c>
      <c r="D129" s="75"/>
      <c r="E129" s="75"/>
      <c r="F129" s="75"/>
    </row>
    <row r="130" spans="1:6" ht="15.75" thickBot="1">
      <c r="A130" s="8" t="s">
        <v>29</v>
      </c>
      <c r="B130" s="76" t="s">
        <v>407</v>
      </c>
      <c r="C130" s="10">
        <f>C95+C116</f>
        <v>122624908</v>
      </c>
      <c r="D130" s="10">
        <f>D95+D116</f>
        <v>79828908</v>
      </c>
      <c r="E130" s="10">
        <f>E95+E116</f>
        <v>42796000</v>
      </c>
      <c r="F130" s="10">
        <f>F95+F116</f>
        <v>0</v>
      </c>
    </row>
    <row r="131" spans="1:6" ht="21.75" thickBot="1">
      <c r="A131" s="8" t="s">
        <v>201</v>
      </c>
      <c r="B131" s="76" t="s">
        <v>408</v>
      </c>
      <c r="C131" s="10">
        <f>C132+C133+C134</f>
        <v>0</v>
      </c>
      <c r="D131" s="10">
        <v>0</v>
      </c>
      <c r="E131" s="10">
        <v>0</v>
      </c>
      <c r="F131" s="10">
        <v>0</v>
      </c>
    </row>
    <row r="132" spans="1:6" ht="15">
      <c r="A132" s="11" t="s">
        <v>45</v>
      </c>
      <c r="B132" s="77" t="s">
        <v>204</v>
      </c>
      <c r="C132" s="13">
        <f aca="true" t="shared" si="3" ref="C132:C141">D132+E132+F132</f>
        <v>0</v>
      </c>
      <c r="D132" s="71"/>
      <c r="E132" s="71"/>
      <c r="F132" s="71"/>
    </row>
    <row r="133" spans="1:6" ht="22.5">
      <c r="A133" s="11" t="s">
        <v>48</v>
      </c>
      <c r="B133" s="77" t="s">
        <v>205</v>
      </c>
      <c r="C133" s="13">
        <f t="shared" si="3"/>
        <v>0</v>
      </c>
      <c r="D133" s="71"/>
      <c r="E133" s="71"/>
      <c r="F133" s="71"/>
    </row>
    <row r="134" spans="1:6" ht="15">
      <c r="A134" s="78" t="s">
        <v>50</v>
      </c>
      <c r="B134" s="60" t="s">
        <v>206</v>
      </c>
      <c r="C134" s="13">
        <f t="shared" si="3"/>
        <v>0</v>
      </c>
      <c r="D134" s="79"/>
      <c r="E134" s="79"/>
      <c r="F134" s="79"/>
    </row>
    <row r="135" spans="1:6" ht="15.75" thickBot="1">
      <c r="A135" s="26" t="s">
        <v>54</v>
      </c>
      <c r="B135" s="80" t="s">
        <v>409</v>
      </c>
      <c r="C135" s="13">
        <f t="shared" si="3"/>
        <v>0</v>
      </c>
      <c r="D135" s="28">
        <v>0</v>
      </c>
      <c r="E135" s="28">
        <v>0</v>
      </c>
      <c r="F135" s="28">
        <v>0</v>
      </c>
    </row>
    <row r="136" spans="1:6" ht="15">
      <c r="A136" s="11" t="s">
        <v>56</v>
      </c>
      <c r="B136" s="77" t="s">
        <v>401</v>
      </c>
      <c r="C136" s="13">
        <f t="shared" si="3"/>
        <v>0</v>
      </c>
      <c r="D136" s="71"/>
      <c r="E136" s="71"/>
      <c r="F136" s="71"/>
    </row>
    <row r="137" spans="1:6" ht="15">
      <c r="A137" s="11" t="s">
        <v>58</v>
      </c>
      <c r="B137" s="77" t="s">
        <v>402</v>
      </c>
      <c r="C137" s="13">
        <f t="shared" si="3"/>
        <v>0</v>
      </c>
      <c r="D137" s="71"/>
      <c r="E137" s="71"/>
      <c r="F137" s="71"/>
    </row>
    <row r="138" spans="1:6" ht="15">
      <c r="A138" s="11" t="s">
        <v>60</v>
      </c>
      <c r="B138" s="77" t="s">
        <v>403</v>
      </c>
      <c r="C138" s="13">
        <f t="shared" si="3"/>
        <v>0</v>
      </c>
      <c r="D138" s="71"/>
      <c r="E138" s="71"/>
      <c r="F138" s="71"/>
    </row>
    <row r="139" spans="1:6" ht="15">
      <c r="A139" s="11" t="s">
        <v>62</v>
      </c>
      <c r="B139" s="77" t="s">
        <v>404</v>
      </c>
      <c r="C139" s="13"/>
      <c r="D139" s="71"/>
      <c r="E139" s="71"/>
      <c r="F139" s="71"/>
    </row>
    <row r="140" spans="1:6" ht="15">
      <c r="A140" s="11" t="s">
        <v>64</v>
      </c>
      <c r="B140" s="77" t="s">
        <v>405</v>
      </c>
      <c r="C140" s="13"/>
      <c r="D140" s="71"/>
      <c r="E140" s="71"/>
      <c r="F140" s="71"/>
    </row>
    <row r="141" spans="1:6" ht="15.75" thickBot="1">
      <c r="A141" s="16" t="s">
        <v>66</v>
      </c>
      <c r="B141" s="77" t="s">
        <v>406</v>
      </c>
      <c r="C141" s="13">
        <f t="shared" si="3"/>
        <v>0</v>
      </c>
      <c r="D141" s="71"/>
      <c r="E141" s="71"/>
      <c r="F141" s="71"/>
    </row>
    <row r="142" spans="1:6" ht="15.75" thickBot="1">
      <c r="A142" s="8" t="s">
        <v>76</v>
      </c>
      <c r="B142" s="76" t="s">
        <v>410</v>
      </c>
      <c r="C142" s="24">
        <f>C143+C144+C145+C146</f>
        <v>26016651</v>
      </c>
      <c r="D142" s="24">
        <f>D143+D144+D145+D146</f>
        <v>26016651</v>
      </c>
      <c r="E142" s="24">
        <f>E143+E144+E145+E146</f>
        <v>0</v>
      </c>
      <c r="F142" s="24">
        <f>F143+F144+F145+F146</f>
        <v>0</v>
      </c>
    </row>
    <row r="143" spans="1:6" ht="15">
      <c r="A143" s="11" t="s">
        <v>78</v>
      </c>
      <c r="B143" s="77" t="s">
        <v>210</v>
      </c>
      <c r="C143" s="13">
        <v>24204182</v>
      </c>
      <c r="D143" s="71">
        <v>24204182</v>
      </c>
      <c r="E143" s="71"/>
      <c r="F143" s="71"/>
    </row>
    <row r="144" spans="1:6" ht="15">
      <c r="A144" s="11" t="s">
        <v>80</v>
      </c>
      <c r="B144" s="77" t="s">
        <v>211</v>
      </c>
      <c r="C144" s="13">
        <f>D144+E144+F144</f>
        <v>1812469</v>
      </c>
      <c r="D144" s="71">
        <v>1812469</v>
      </c>
      <c r="E144" s="71"/>
      <c r="F144" s="71"/>
    </row>
    <row r="145" spans="1:6" ht="15">
      <c r="A145" s="11" t="s">
        <v>82</v>
      </c>
      <c r="B145" s="77" t="s">
        <v>212</v>
      </c>
      <c r="C145" s="13">
        <f>D145+E145+F145</f>
        <v>0</v>
      </c>
      <c r="D145" s="71"/>
      <c r="E145" s="71"/>
      <c r="F145" s="71"/>
    </row>
    <row r="146" spans="1:6" ht="15.75" thickBot="1">
      <c r="A146" s="16" t="s">
        <v>84</v>
      </c>
      <c r="B146" s="81" t="s">
        <v>213</v>
      </c>
      <c r="C146" s="13">
        <f>D146+E146+F146</f>
        <v>0</v>
      </c>
      <c r="D146" s="71"/>
      <c r="E146" s="71"/>
      <c r="F146" s="71"/>
    </row>
    <row r="147" spans="1:6" ht="15.75" thickBot="1">
      <c r="A147" s="8" t="s">
        <v>208</v>
      </c>
      <c r="B147" s="76" t="s">
        <v>417</v>
      </c>
      <c r="C147" s="82">
        <v>0</v>
      </c>
      <c r="D147" s="82">
        <v>0</v>
      </c>
      <c r="E147" s="82">
        <v>0</v>
      </c>
      <c r="F147" s="82">
        <v>0</v>
      </c>
    </row>
    <row r="148" spans="1:6" ht="15">
      <c r="A148" s="11" t="s">
        <v>90</v>
      </c>
      <c r="B148" s="77" t="s">
        <v>411</v>
      </c>
      <c r="C148" s="13">
        <f>D148+E148+F148</f>
        <v>0</v>
      </c>
      <c r="D148" s="71"/>
      <c r="E148" s="71"/>
      <c r="F148" s="71"/>
    </row>
    <row r="149" spans="1:6" ht="15">
      <c r="A149" s="11" t="s">
        <v>92</v>
      </c>
      <c r="B149" s="77" t="s">
        <v>412</v>
      </c>
      <c r="C149" s="13">
        <f>D149+E149+F149</f>
        <v>0</v>
      </c>
      <c r="D149" s="71"/>
      <c r="E149" s="71"/>
      <c r="F149" s="71"/>
    </row>
    <row r="150" spans="1:6" ht="15">
      <c r="A150" s="11" t="s">
        <v>94</v>
      </c>
      <c r="B150" s="77" t="s">
        <v>413</v>
      </c>
      <c r="C150" s="13">
        <f>D150+E150+F150</f>
        <v>0</v>
      </c>
      <c r="D150" s="71"/>
      <c r="E150" s="71"/>
      <c r="F150" s="71"/>
    </row>
    <row r="151" spans="1:6" ht="22.5">
      <c r="A151" s="11" t="s">
        <v>96</v>
      </c>
      <c r="B151" s="77" t="s">
        <v>414</v>
      </c>
      <c r="C151" s="13"/>
      <c r="D151" s="71"/>
      <c r="E151" s="71"/>
      <c r="F151" s="71"/>
    </row>
    <row r="152" spans="1:6" ht="15.75" thickBot="1">
      <c r="A152" s="16" t="s">
        <v>415</v>
      </c>
      <c r="B152" s="81" t="s">
        <v>416</v>
      </c>
      <c r="C152" s="18">
        <f>D152+E152+F152</f>
        <v>0</v>
      </c>
      <c r="D152" s="75"/>
      <c r="E152" s="75"/>
      <c r="F152" s="75"/>
    </row>
    <row r="153" spans="1:6" ht="15.75" thickBot="1">
      <c r="A153" s="83" t="s">
        <v>98</v>
      </c>
      <c r="B153" s="76" t="s">
        <v>418</v>
      </c>
      <c r="C153" s="40"/>
      <c r="D153" s="84"/>
      <c r="E153" s="84"/>
      <c r="F153" s="84"/>
    </row>
    <row r="154" spans="1:6" ht="15.75" thickBot="1">
      <c r="A154" s="83" t="s">
        <v>108</v>
      </c>
      <c r="B154" s="76" t="s">
        <v>419</v>
      </c>
      <c r="C154" s="40"/>
      <c r="D154" s="84"/>
      <c r="E154" s="84"/>
      <c r="F154" s="84"/>
    </row>
    <row r="155" spans="1:6" ht="15.75" thickBot="1">
      <c r="A155" s="8" t="s">
        <v>215</v>
      </c>
      <c r="B155" s="76" t="s">
        <v>420</v>
      </c>
      <c r="C155" s="85">
        <f>C147+C142+C135+C131</f>
        <v>26016651</v>
      </c>
      <c r="D155" s="85">
        <f>D147+D142+D135+D131</f>
        <v>26016651</v>
      </c>
      <c r="E155" s="85">
        <f>E147+E142+E135+E131</f>
        <v>0</v>
      </c>
      <c r="F155" s="85">
        <v>0</v>
      </c>
    </row>
    <row r="156" spans="1:6" ht="15.75" thickBot="1">
      <c r="A156" s="86" t="s">
        <v>253</v>
      </c>
      <c r="B156" s="87" t="s">
        <v>421</v>
      </c>
      <c r="C156" s="85">
        <f>C130+C155</f>
        <v>148641559</v>
      </c>
      <c r="D156" s="85">
        <f>D130+D155</f>
        <v>105845559</v>
      </c>
      <c r="E156" s="85">
        <f>E130+E155</f>
        <v>42796000</v>
      </c>
      <c r="F156" s="85">
        <f>F130+F155</f>
        <v>0</v>
      </c>
    </row>
    <row r="157" spans="1:6" ht="15">
      <c r="A157" s="88"/>
      <c r="B157" s="88"/>
      <c r="C157" s="88"/>
      <c r="D157" s="88"/>
      <c r="E157" s="88"/>
      <c r="F157" s="88"/>
    </row>
    <row r="158" spans="1:6" ht="15.75">
      <c r="A158" s="89" t="s">
        <v>216</v>
      </c>
      <c r="B158" s="89"/>
      <c r="C158" s="89"/>
      <c r="D158" s="88"/>
      <c r="E158" s="88"/>
      <c r="F158" s="88"/>
    </row>
    <row r="159" spans="1:6" ht="15.75" thickBot="1">
      <c r="A159" s="430"/>
      <c r="B159" s="430"/>
      <c r="C159" s="2"/>
      <c r="D159" s="2"/>
      <c r="E159" s="2"/>
      <c r="F159" s="2"/>
    </row>
    <row r="160" spans="1:6" ht="21.75" thickBot="1">
      <c r="A160" s="8">
        <v>1</v>
      </c>
      <c r="B160" s="69" t="s">
        <v>422</v>
      </c>
      <c r="C160" s="10">
        <f>C61-C130</f>
        <v>-28200158</v>
      </c>
      <c r="D160" s="10">
        <f>D61-D130</f>
        <v>-10583642</v>
      </c>
      <c r="E160" s="10">
        <f>E61-E130</f>
        <v>-17616516</v>
      </c>
      <c r="F160" s="10">
        <v>0</v>
      </c>
    </row>
    <row r="161" spans="1:6" ht="32.25" thickBot="1">
      <c r="A161" s="8" t="s">
        <v>15</v>
      </c>
      <c r="B161" s="69" t="s">
        <v>423</v>
      </c>
      <c r="C161" s="10">
        <f>C85-C155</f>
        <v>28200158</v>
      </c>
      <c r="D161" s="10">
        <f>D85-D155</f>
        <v>10583642</v>
      </c>
      <c r="E161" s="10">
        <f>E85-E155</f>
        <v>17616516</v>
      </c>
      <c r="F161" s="10">
        <v>0</v>
      </c>
    </row>
  </sheetData>
  <sheetProtection/>
  <mergeCells count="7">
    <mergeCell ref="A1:F1"/>
    <mergeCell ref="A2:B2"/>
    <mergeCell ref="A91:B91"/>
    <mergeCell ref="A159:B159"/>
    <mergeCell ref="C3:F3"/>
    <mergeCell ref="A90:F90"/>
    <mergeCell ref="C92:F92"/>
  </mergeCells>
  <printOptions/>
  <pageMargins left="0.31496062992125984" right="0.31496062992125984" top="0.8661417322834646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2018. évi költségvetésének összevont mérlege&amp;R&amp;"-,Dőlt"&amp;8 1. melléklet a....../2018.(....)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4.140625" style="392" customWidth="1"/>
    <col min="2" max="2" width="18.7109375" style="391" customWidth="1"/>
    <col min="3" max="3" width="9.57421875" style="391" customWidth="1"/>
    <col min="4" max="4" width="8.7109375" style="391" customWidth="1"/>
    <col min="5" max="5" width="9.00390625" style="391" customWidth="1"/>
    <col min="6" max="6" width="8.57421875" style="391" customWidth="1"/>
    <col min="7" max="7" width="9.7109375" style="391" customWidth="1"/>
    <col min="8" max="8" width="8.7109375" style="391" customWidth="1"/>
    <col min="9" max="9" width="9.00390625" style="391" customWidth="1"/>
    <col min="10" max="10" width="9.28125" style="391" customWidth="1"/>
    <col min="11" max="12" width="8.57421875" style="391" customWidth="1"/>
    <col min="13" max="13" width="8.421875" style="391" customWidth="1"/>
    <col min="14" max="14" width="8.8515625" style="391" customWidth="1"/>
    <col min="15" max="15" width="10.57421875" style="392" customWidth="1"/>
    <col min="16" max="16384" width="9.140625" style="391" customWidth="1"/>
  </cols>
  <sheetData>
    <row r="1" spans="1:15" ht="31.5" customHeight="1">
      <c r="A1" s="454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5:16" ht="12" customHeight="1" thickBot="1">
      <c r="O2" s="260" t="s">
        <v>382</v>
      </c>
      <c r="P2" s="260"/>
    </row>
    <row r="3" spans="1:15" s="392" customFormat="1" ht="29.25" customHeight="1" thickBot="1">
      <c r="A3" s="393" t="s">
        <v>236</v>
      </c>
      <c r="B3" s="394" t="s">
        <v>243</v>
      </c>
      <c r="C3" s="394" t="s">
        <v>349</v>
      </c>
      <c r="D3" s="394" t="s">
        <v>350</v>
      </c>
      <c r="E3" s="394" t="s">
        <v>351</v>
      </c>
      <c r="F3" s="394" t="s">
        <v>352</v>
      </c>
      <c r="G3" s="394" t="s">
        <v>353</v>
      </c>
      <c r="H3" s="394" t="s">
        <v>354</v>
      </c>
      <c r="I3" s="394" t="s">
        <v>355</v>
      </c>
      <c r="J3" s="394" t="s">
        <v>356</v>
      </c>
      <c r="K3" s="394" t="s">
        <v>357</v>
      </c>
      <c r="L3" s="394" t="s">
        <v>358</v>
      </c>
      <c r="M3" s="394" t="s">
        <v>359</v>
      </c>
      <c r="N3" s="394" t="s">
        <v>360</v>
      </c>
      <c r="O3" s="395" t="s">
        <v>220</v>
      </c>
    </row>
    <row r="4" spans="1:15" s="392" customFormat="1" ht="29.25" customHeight="1" thickBot="1">
      <c r="A4" s="396" t="s">
        <v>217</v>
      </c>
      <c r="B4" s="397" t="s">
        <v>218</v>
      </c>
      <c r="C4" s="398" t="s">
        <v>219</v>
      </c>
      <c r="D4" s="398" t="s">
        <v>224</v>
      </c>
      <c r="E4" s="398" t="s">
        <v>225</v>
      </c>
      <c r="F4" s="398" t="s">
        <v>226</v>
      </c>
      <c r="G4" s="398" t="s">
        <v>330</v>
      </c>
      <c r="H4" s="398" t="s">
        <v>371</v>
      </c>
      <c r="I4" s="398" t="s">
        <v>372</v>
      </c>
      <c r="J4" s="398" t="s">
        <v>373</v>
      </c>
      <c r="K4" s="398" t="s">
        <v>374</v>
      </c>
      <c r="L4" s="398" t="s">
        <v>375</v>
      </c>
      <c r="M4" s="398" t="s">
        <v>376</v>
      </c>
      <c r="N4" s="398" t="s">
        <v>377</v>
      </c>
      <c r="O4" s="399" t="s">
        <v>378</v>
      </c>
    </row>
    <row r="5" spans="1:15" s="401" customFormat="1" ht="15" customHeight="1" thickBot="1">
      <c r="A5" s="400" t="s">
        <v>3</v>
      </c>
      <c r="B5" s="456" t="s">
        <v>228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8"/>
    </row>
    <row r="6" spans="1:15" s="401" customFormat="1" ht="22.5">
      <c r="A6" s="402" t="s">
        <v>15</v>
      </c>
      <c r="B6" s="403" t="s">
        <v>244</v>
      </c>
      <c r="C6" s="404">
        <f>49979312/12</f>
        <v>4164942.6666666665</v>
      </c>
      <c r="D6" s="404">
        <f aca="true" t="shared" si="0" ref="D6:N6">49979312/12</f>
        <v>4164942.6666666665</v>
      </c>
      <c r="E6" s="404">
        <f t="shared" si="0"/>
        <v>4164942.6666666665</v>
      </c>
      <c r="F6" s="404">
        <f t="shared" si="0"/>
        <v>4164942.6666666665</v>
      </c>
      <c r="G6" s="404">
        <f t="shared" si="0"/>
        <v>4164942.6666666665</v>
      </c>
      <c r="H6" s="404">
        <f t="shared" si="0"/>
        <v>4164942.6666666665</v>
      </c>
      <c r="I6" s="404">
        <f t="shared" si="0"/>
        <v>4164942.6666666665</v>
      </c>
      <c r="J6" s="404">
        <f t="shared" si="0"/>
        <v>4164942.6666666665</v>
      </c>
      <c r="K6" s="404">
        <f t="shared" si="0"/>
        <v>4164942.6666666665</v>
      </c>
      <c r="L6" s="404">
        <f t="shared" si="0"/>
        <v>4164942.6666666665</v>
      </c>
      <c r="M6" s="404">
        <f t="shared" si="0"/>
        <v>4164942.6666666665</v>
      </c>
      <c r="N6" s="404">
        <f t="shared" si="0"/>
        <v>4164942.6666666665</v>
      </c>
      <c r="O6" s="405">
        <f>SUM(C6:N6)</f>
        <v>49979311.99999999</v>
      </c>
    </row>
    <row r="7" spans="1:15" s="410" customFormat="1" ht="22.5">
      <c r="A7" s="406" t="s">
        <v>29</v>
      </c>
      <c r="B7" s="407" t="s">
        <v>361</v>
      </c>
      <c r="C7" s="408">
        <f>4340754+403200</f>
        <v>4743954</v>
      </c>
      <c r="D7" s="408">
        <f>4340754+403200</f>
        <v>4743954</v>
      </c>
      <c r="E7" s="408">
        <f>4340754+403200</f>
        <v>4743954</v>
      </c>
      <c r="F7" s="408">
        <v>403200</v>
      </c>
      <c r="G7" s="408">
        <v>403200</v>
      </c>
      <c r="H7" s="408">
        <v>403200</v>
      </c>
      <c r="I7" s="408">
        <v>403200</v>
      </c>
      <c r="J7" s="408">
        <v>403200</v>
      </c>
      <c r="K7" s="408">
        <v>403200</v>
      </c>
      <c r="L7" s="408">
        <v>403200</v>
      </c>
      <c r="M7" s="408">
        <v>403200</v>
      </c>
      <c r="N7" s="408">
        <v>403200</v>
      </c>
      <c r="O7" s="409">
        <f aca="true" t="shared" si="1" ref="O7:O26">SUM(C7:N7)</f>
        <v>17860662</v>
      </c>
    </row>
    <row r="8" spans="1:15" s="410" customFormat="1" ht="22.5">
      <c r="A8" s="406" t="s">
        <v>201</v>
      </c>
      <c r="B8" s="411" t="s">
        <v>362</v>
      </c>
      <c r="C8" s="412"/>
      <c r="D8" s="408"/>
      <c r="E8" s="408">
        <v>0</v>
      </c>
      <c r="F8" s="408"/>
      <c r="G8" s="408"/>
      <c r="H8" s="408"/>
      <c r="I8" s="412"/>
      <c r="J8" s="412"/>
      <c r="K8" s="412"/>
      <c r="L8" s="412"/>
      <c r="M8" s="412"/>
      <c r="N8" s="412"/>
      <c r="O8" s="413">
        <f t="shared" si="1"/>
        <v>0</v>
      </c>
    </row>
    <row r="9" spans="1:15" s="410" customFormat="1" ht="13.5" customHeight="1">
      <c r="A9" s="406" t="s">
        <v>54</v>
      </c>
      <c r="B9" s="414" t="s">
        <v>249</v>
      </c>
      <c r="C9" s="408">
        <v>470000</v>
      </c>
      <c r="D9" s="408">
        <v>470000</v>
      </c>
      <c r="E9" s="408">
        <v>2350000</v>
      </c>
      <c r="F9" s="408">
        <v>470000</v>
      </c>
      <c r="G9" s="408">
        <v>470000</v>
      </c>
      <c r="H9" s="408">
        <v>470000</v>
      </c>
      <c r="I9" s="408">
        <v>470000</v>
      </c>
      <c r="J9" s="408">
        <v>470000</v>
      </c>
      <c r="K9" s="408">
        <v>2350000</v>
      </c>
      <c r="L9" s="408">
        <v>470000</v>
      </c>
      <c r="M9" s="408">
        <v>470000</v>
      </c>
      <c r="N9" s="408">
        <v>470000</v>
      </c>
      <c r="O9" s="409">
        <f t="shared" si="1"/>
        <v>9400000</v>
      </c>
    </row>
    <row r="10" spans="1:15" s="410" customFormat="1" ht="13.5" customHeight="1">
      <c r="A10" s="406" t="s">
        <v>76</v>
      </c>
      <c r="B10" s="414" t="s">
        <v>363</v>
      </c>
      <c r="C10" s="408">
        <f>17184776/12</f>
        <v>1432064.6666666667</v>
      </c>
      <c r="D10" s="408">
        <f aca="true" t="shared" si="2" ref="D10:N10">17184776/12</f>
        <v>1432064.6666666667</v>
      </c>
      <c r="E10" s="408">
        <f t="shared" si="2"/>
        <v>1432064.6666666667</v>
      </c>
      <c r="F10" s="408">
        <f t="shared" si="2"/>
        <v>1432064.6666666667</v>
      </c>
      <c r="G10" s="408">
        <f t="shared" si="2"/>
        <v>1432064.6666666667</v>
      </c>
      <c r="H10" s="408">
        <f t="shared" si="2"/>
        <v>1432064.6666666667</v>
      </c>
      <c r="I10" s="408">
        <f t="shared" si="2"/>
        <v>1432064.6666666667</v>
      </c>
      <c r="J10" s="408">
        <f t="shared" si="2"/>
        <v>1432064.6666666667</v>
      </c>
      <c r="K10" s="408">
        <f t="shared" si="2"/>
        <v>1432064.6666666667</v>
      </c>
      <c r="L10" s="408">
        <f t="shared" si="2"/>
        <v>1432064.6666666667</v>
      </c>
      <c r="M10" s="408">
        <f t="shared" si="2"/>
        <v>1432064.6666666667</v>
      </c>
      <c r="N10" s="408">
        <f t="shared" si="2"/>
        <v>1432064.6666666667</v>
      </c>
      <c r="O10" s="409">
        <f t="shared" si="1"/>
        <v>17184775.999999996</v>
      </c>
    </row>
    <row r="11" spans="1:15" s="410" customFormat="1" ht="13.5" customHeight="1">
      <c r="A11" s="406" t="s">
        <v>208</v>
      </c>
      <c r="B11" s="414" t="s">
        <v>296</v>
      </c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9">
        <f t="shared" si="1"/>
        <v>0</v>
      </c>
    </row>
    <row r="12" spans="1:15" s="410" customFormat="1" ht="13.5" customHeight="1">
      <c r="A12" s="406" t="s">
        <v>98</v>
      </c>
      <c r="B12" s="414" t="s">
        <v>250</v>
      </c>
      <c r="C12" s="408">
        <v>0</v>
      </c>
      <c r="D12" s="408">
        <v>0</v>
      </c>
      <c r="E12" s="408">
        <v>0</v>
      </c>
      <c r="F12" s="408">
        <v>0</v>
      </c>
      <c r="G12" s="408">
        <v>0</v>
      </c>
      <c r="H12" s="408">
        <v>0</v>
      </c>
      <c r="I12" s="408">
        <v>0</v>
      </c>
      <c r="J12" s="408">
        <v>0</v>
      </c>
      <c r="K12" s="408">
        <v>0</v>
      </c>
      <c r="L12" s="408">
        <v>0</v>
      </c>
      <c r="M12" s="408">
        <v>0</v>
      </c>
      <c r="N12" s="408">
        <v>0</v>
      </c>
      <c r="O12" s="409">
        <f t="shared" si="1"/>
        <v>0</v>
      </c>
    </row>
    <row r="13" spans="1:15" s="410" customFormat="1" ht="23.25" thickBot="1">
      <c r="A13" s="406" t="s">
        <v>108</v>
      </c>
      <c r="B13" s="407" t="s">
        <v>364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9">
        <f t="shared" si="1"/>
        <v>0</v>
      </c>
    </row>
    <row r="14" spans="1:15" s="410" customFormat="1" ht="13.5" customHeight="1" thickBot="1">
      <c r="A14" s="406" t="s">
        <v>215</v>
      </c>
      <c r="B14" s="414" t="s">
        <v>365</v>
      </c>
      <c r="C14" s="415">
        <v>2435014</v>
      </c>
      <c r="D14" s="415">
        <v>2435014</v>
      </c>
      <c r="E14" s="415">
        <v>555014</v>
      </c>
      <c r="F14" s="415">
        <v>2435014</v>
      </c>
      <c r="G14" s="415">
        <v>22442914</v>
      </c>
      <c r="H14" s="415">
        <v>2435014</v>
      </c>
      <c r="I14" s="415">
        <v>2435014</v>
      </c>
      <c r="J14" s="415">
        <v>7435014</v>
      </c>
      <c r="K14" s="415">
        <v>555014</v>
      </c>
      <c r="L14" s="415">
        <v>4183753</v>
      </c>
      <c r="M14" s="415">
        <v>2435014</v>
      </c>
      <c r="N14" s="415">
        <v>4435014</v>
      </c>
      <c r="O14" s="409">
        <f>SUM(C14:N14)</f>
        <v>54216807</v>
      </c>
    </row>
    <row r="15" spans="1:15" s="401" customFormat="1" ht="15.75" customHeight="1" thickBot="1">
      <c r="A15" s="400" t="s">
        <v>253</v>
      </c>
      <c r="B15" s="416" t="s">
        <v>366</v>
      </c>
      <c r="C15" s="417">
        <f>SUM(C6:C14)</f>
        <v>13245975.333333332</v>
      </c>
      <c r="D15" s="417">
        <f aca="true" t="shared" si="3" ref="D15:M15">SUM(D6:D14)</f>
        <v>13245975.333333332</v>
      </c>
      <c r="E15" s="417">
        <f t="shared" si="3"/>
        <v>13245975.333333332</v>
      </c>
      <c r="F15" s="417">
        <f t="shared" si="3"/>
        <v>8905221.333333332</v>
      </c>
      <c r="G15" s="417">
        <f t="shared" si="3"/>
        <v>28913121.333333332</v>
      </c>
      <c r="H15" s="417">
        <f t="shared" si="3"/>
        <v>8905221.333333332</v>
      </c>
      <c r="I15" s="417">
        <f t="shared" si="3"/>
        <v>8905221.333333332</v>
      </c>
      <c r="J15" s="417">
        <f t="shared" si="3"/>
        <v>13905221.333333332</v>
      </c>
      <c r="K15" s="417">
        <f t="shared" si="3"/>
        <v>8905221.333333332</v>
      </c>
      <c r="L15" s="417">
        <f>SUM(L6:L14)</f>
        <v>10653960.333333332</v>
      </c>
      <c r="M15" s="417">
        <f t="shared" si="3"/>
        <v>8905221.333333332</v>
      </c>
      <c r="N15" s="417">
        <f>SUM(N6:N14)</f>
        <v>10905221.333333332</v>
      </c>
      <c r="O15" s="418">
        <f>SUM(C15:N15)+2</f>
        <v>148641558.99999997</v>
      </c>
    </row>
    <row r="16" spans="1:15" s="401" customFormat="1" ht="15" customHeight="1" thickBot="1">
      <c r="A16" s="400" t="s">
        <v>254</v>
      </c>
      <c r="B16" s="459" t="s">
        <v>231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1"/>
    </row>
    <row r="17" spans="1:15" s="410" customFormat="1" ht="13.5" customHeight="1">
      <c r="A17" s="419" t="s">
        <v>255</v>
      </c>
      <c r="B17" s="420" t="s">
        <v>245</v>
      </c>
      <c r="C17" s="412">
        <f>32208762/12+3946140</f>
        <v>6630203.5</v>
      </c>
      <c r="D17" s="412">
        <f>32208762/12+3946140</f>
        <v>6630203.5</v>
      </c>
      <c r="E17" s="412">
        <f>32208762/12+3946140</f>
        <v>6630203.5</v>
      </c>
      <c r="F17" s="412">
        <f aca="true" t="shared" si="4" ref="F17:N17">32208762/12</f>
        <v>2684063.5</v>
      </c>
      <c r="G17" s="412">
        <f t="shared" si="4"/>
        <v>2684063.5</v>
      </c>
      <c r="H17" s="412">
        <f t="shared" si="4"/>
        <v>2684063.5</v>
      </c>
      <c r="I17" s="412">
        <f t="shared" si="4"/>
        <v>2684063.5</v>
      </c>
      <c r="J17" s="412">
        <f t="shared" si="4"/>
        <v>2684063.5</v>
      </c>
      <c r="K17" s="412">
        <f t="shared" si="4"/>
        <v>2684063.5</v>
      </c>
      <c r="L17" s="412">
        <f t="shared" si="4"/>
        <v>2684063.5</v>
      </c>
      <c r="M17" s="412">
        <f t="shared" si="4"/>
        <v>2684063.5</v>
      </c>
      <c r="N17" s="412">
        <f t="shared" si="4"/>
        <v>2684063.5</v>
      </c>
      <c r="O17" s="413">
        <f t="shared" si="1"/>
        <v>44047182</v>
      </c>
    </row>
    <row r="18" spans="1:15" s="410" customFormat="1" ht="27" customHeight="1">
      <c r="A18" s="406" t="s">
        <v>258</v>
      </c>
      <c r="B18" s="407" t="s">
        <v>160</v>
      </c>
      <c r="C18" s="408">
        <f>6520182/12+394614</f>
        <v>937962.5</v>
      </c>
      <c r="D18" s="408">
        <f>6520182/12+394614</f>
        <v>937962.5</v>
      </c>
      <c r="E18" s="408">
        <f>6520182/12+394614</f>
        <v>937962.5</v>
      </c>
      <c r="F18" s="408">
        <f aca="true" t="shared" si="5" ref="F18:N18">6520182/12</f>
        <v>543348.5</v>
      </c>
      <c r="G18" s="408">
        <f t="shared" si="5"/>
        <v>543348.5</v>
      </c>
      <c r="H18" s="408">
        <f t="shared" si="5"/>
        <v>543348.5</v>
      </c>
      <c r="I18" s="408">
        <f t="shared" si="5"/>
        <v>543348.5</v>
      </c>
      <c r="J18" s="408">
        <f t="shared" si="5"/>
        <v>543348.5</v>
      </c>
      <c r="K18" s="408">
        <f t="shared" si="5"/>
        <v>543348.5</v>
      </c>
      <c r="L18" s="408">
        <f t="shared" si="5"/>
        <v>543348.5</v>
      </c>
      <c r="M18" s="408">
        <f t="shared" si="5"/>
        <v>543348.5</v>
      </c>
      <c r="N18" s="408">
        <f t="shared" si="5"/>
        <v>543348.5</v>
      </c>
      <c r="O18" s="409">
        <f t="shared" si="1"/>
        <v>7704024</v>
      </c>
    </row>
    <row r="19" spans="1:15" s="410" customFormat="1" ht="13.5" customHeight="1">
      <c r="A19" s="406" t="s">
        <v>261</v>
      </c>
      <c r="B19" s="414" t="s">
        <v>161</v>
      </c>
      <c r="C19" s="408">
        <f>34578063/12</f>
        <v>2881505.25</v>
      </c>
      <c r="D19" s="408">
        <f aca="true" t="shared" si="6" ref="D19:N19">34578063/12</f>
        <v>2881505.25</v>
      </c>
      <c r="E19" s="408">
        <f t="shared" si="6"/>
        <v>2881505.25</v>
      </c>
      <c r="F19" s="408">
        <f t="shared" si="6"/>
        <v>2881505.25</v>
      </c>
      <c r="G19" s="408">
        <f t="shared" si="6"/>
        <v>2881505.25</v>
      </c>
      <c r="H19" s="408">
        <f t="shared" si="6"/>
        <v>2881505.25</v>
      </c>
      <c r="I19" s="408">
        <f t="shared" si="6"/>
        <v>2881505.25</v>
      </c>
      <c r="J19" s="408">
        <f t="shared" si="6"/>
        <v>2881505.25</v>
      </c>
      <c r="K19" s="408">
        <f t="shared" si="6"/>
        <v>2881505.25</v>
      </c>
      <c r="L19" s="408">
        <f t="shared" si="6"/>
        <v>2881505.25</v>
      </c>
      <c r="M19" s="408">
        <f t="shared" si="6"/>
        <v>2881505.25</v>
      </c>
      <c r="N19" s="408">
        <f t="shared" si="6"/>
        <v>2881505.25</v>
      </c>
      <c r="O19" s="409">
        <f t="shared" si="1"/>
        <v>34578063</v>
      </c>
    </row>
    <row r="20" spans="1:15" s="410" customFormat="1" ht="13.5" customHeight="1">
      <c r="A20" s="406" t="s">
        <v>264</v>
      </c>
      <c r="B20" s="414" t="s">
        <v>162</v>
      </c>
      <c r="C20" s="408">
        <f>1420000/12</f>
        <v>118333.33333333333</v>
      </c>
      <c r="D20" s="408">
        <f aca="true" t="shared" si="7" ref="D20:N20">1420000/12</f>
        <v>118333.33333333333</v>
      </c>
      <c r="E20" s="408">
        <f t="shared" si="7"/>
        <v>118333.33333333333</v>
      </c>
      <c r="F20" s="408">
        <f t="shared" si="7"/>
        <v>118333.33333333333</v>
      </c>
      <c r="G20" s="408">
        <f t="shared" si="7"/>
        <v>118333.33333333333</v>
      </c>
      <c r="H20" s="408">
        <f t="shared" si="7"/>
        <v>118333.33333333333</v>
      </c>
      <c r="I20" s="408">
        <f t="shared" si="7"/>
        <v>118333.33333333333</v>
      </c>
      <c r="J20" s="408">
        <f t="shared" si="7"/>
        <v>118333.33333333333</v>
      </c>
      <c r="K20" s="408">
        <f t="shared" si="7"/>
        <v>118333.33333333333</v>
      </c>
      <c r="L20" s="408">
        <f t="shared" si="7"/>
        <v>118333.33333333333</v>
      </c>
      <c r="M20" s="408">
        <f t="shared" si="7"/>
        <v>118333.33333333333</v>
      </c>
      <c r="N20" s="408">
        <f t="shared" si="7"/>
        <v>118333.33333333333</v>
      </c>
      <c r="O20" s="409">
        <f t="shared" si="1"/>
        <v>1419999.9999999998</v>
      </c>
    </row>
    <row r="21" spans="1:15" s="410" customFormat="1" ht="13.5" customHeight="1">
      <c r="A21" s="406" t="s">
        <v>267</v>
      </c>
      <c r="B21" s="414" t="s">
        <v>367</v>
      </c>
      <c r="C21" s="408">
        <f>6119000/12</f>
        <v>509916.6666666667</v>
      </c>
      <c r="D21" s="408">
        <f aca="true" t="shared" si="8" ref="D21:M21">6119000/12</f>
        <v>509916.6666666667</v>
      </c>
      <c r="E21" s="408">
        <f t="shared" si="8"/>
        <v>509916.6666666667</v>
      </c>
      <c r="F21" s="408">
        <f t="shared" si="8"/>
        <v>509916.6666666667</v>
      </c>
      <c r="G21" s="408">
        <f t="shared" si="8"/>
        <v>509916.6666666667</v>
      </c>
      <c r="H21" s="408">
        <f t="shared" si="8"/>
        <v>509916.6666666667</v>
      </c>
      <c r="I21" s="408">
        <f t="shared" si="8"/>
        <v>509916.6666666667</v>
      </c>
      <c r="J21" s="408">
        <f t="shared" si="8"/>
        <v>509916.6666666667</v>
      </c>
      <c r="K21" s="408">
        <f t="shared" si="8"/>
        <v>509916.6666666667</v>
      </c>
      <c r="L21" s="408">
        <f t="shared" si="8"/>
        <v>509916.6666666667</v>
      </c>
      <c r="M21" s="408">
        <f t="shared" si="8"/>
        <v>509916.6666666667</v>
      </c>
      <c r="N21" s="408">
        <f>6119000/12+2000000</f>
        <v>2509916.6666666665</v>
      </c>
      <c r="O21" s="409">
        <f t="shared" si="1"/>
        <v>8119000</v>
      </c>
    </row>
    <row r="22" spans="1:15" s="410" customFormat="1" ht="13.5" customHeight="1">
      <c r="A22" s="406" t="s">
        <v>270</v>
      </c>
      <c r="B22" s="414" t="s">
        <v>183</v>
      </c>
      <c r="C22" s="408"/>
      <c r="D22" s="408"/>
      <c r="E22" s="408"/>
      <c r="F22" s="408"/>
      <c r="G22" s="408">
        <v>20007900</v>
      </c>
      <c r="H22" s="408"/>
      <c r="I22" s="408"/>
      <c r="J22" s="408">
        <v>5000000</v>
      </c>
      <c r="K22" s="408"/>
      <c r="L22" s="408">
        <v>1748739</v>
      </c>
      <c r="M22" s="408"/>
      <c r="N22" s="408">
        <v>0</v>
      </c>
      <c r="O22" s="409">
        <f t="shared" si="1"/>
        <v>26756639</v>
      </c>
    </row>
    <row r="23" spans="1:15" s="410" customFormat="1" ht="15.75">
      <c r="A23" s="406" t="s">
        <v>273</v>
      </c>
      <c r="B23" s="407" t="s">
        <v>185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9">
        <f t="shared" si="1"/>
        <v>0</v>
      </c>
    </row>
    <row r="24" spans="1:15" s="410" customFormat="1" ht="13.5" customHeight="1">
      <c r="A24" s="406" t="s">
        <v>276</v>
      </c>
      <c r="B24" s="414" t="s">
        <v>187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>
        <f t="shared" si="1"/>
        <v>0</v>
      </c>
    </row>
    <row r="25" spans="1:15" s="410" customFormat="1" ht="13.5" customHeight="1" thickBot="1">
      <c r="A25" s="406" t="s">
        <v>279</v>
      </c>
      <c r="B25" s="414" t="s">
        <v>368</v>
      </c>
      <c r="C25" s="408">
        <f>26016651/12</f>
        <v>2168054.25</v>
      </c>
      <c r="D25" s="408">
        <f aca="true" t="shared" si="9" ref="D25:N25">26016651/12</f>
        <v>2168054.25</v>
      </c>
      <c r="E25" s="408">
        <f t="shared" si="9"/>
        <v>2168054.25</v>
      </c>
      <c r="F25" s="408">
        <f t="shared" si="9"/>
        <v>2168054.25</v>
      </c>
      <c r="G25" s="408">
        <f t="shared" si="9"/>
        <v>2168054.25</v>
      </c>
      <c r="H25" s="408">
        <f t="shared" si="9"/>
        <v>2168054.25</v>
      </c>
      <c r="I25" s="408">
        <f t="shared" si="9"/>
        <v>2168054.25</v>
      </c>
      <c r="J25" s="408">
        <f t="shared" si="9"/>
        <v>2168054.25</v>
      </c>
      <c r="K25" s="408">
        <f t="shared" si="9"/>
        <v>2168054.25</v>
      </c>
      <c r="L25" s="408">
        <f t="shared" si="9"/>
        <v>2168054.25</v>
      </c>
      <c r="M25" s="408">
        <f t="shared" si="9"/>
        <v>2168054.25</v>
      </c>
      <c r="N25" s="408">
        <f t="shared" si="9"/>
        <v>2168054.25</v>
      </c>
      <c r="O25" s="409">
        <f t="shared" si="1"/>
        <v>26016651</v>
      </c>
    </row>
    <row r="26" spans="1:15" s="401" customFormat="1" ht="15.75" customHeight="1" thickBot="1">
      <c r="A26" s="421" t="s">
        <v>281</v>
      </c>
      <c r="B26" s="416" t="s">
        <v>369</v>
      </c>
      <c r="C26" s="417">
        <f aca="true" t="shared" si="10" ref="C26:N26">SUM(C17:C25)</f>
        <v>13245975.5</v>
      </c>
      <c r="D26" s="417">
        <f t="shared" si="10"/>
        <v>13245975.5</v>
      </c>
      <c r="E26" s="417">
        <f t="shared" si="10"/>
        <v>13245975.5</v>
      </c>
      <c r="F26" s="417">
        <f t="shared" si="10"/>
        <v>8905221.5</v>
      </c>
      <c r="G26" s="417">
        <f t="shared" si="10"/>
        <v>28913121.5</v>
      </c>
      <c r="H26" s="417">
        <f t="shared" si="10"/>
        <v>8905221.5</v>
      </c>
      <c r="I26" s="417">
        <f t="shared" si="10"/>
        <v>8905221.5</v>
      </c>
      <c r="J26" s="417">
        <f t="shared" si="10"/>
        <v>13905221.5</v>
      </c>
      <c r="K26" s="417">
        <f t="shared" si="10"/>
        <v>8905221.5</v>
      </c>
      <c r="L26" s="417">
        <f t="shared" si="10"/>
        <v>10653960.5</v>
      </c>
      <c r="M26" s="417">
        <f t="shared" si="10"/>
        <v>8905221.5</v>
      </c>
      <c r="N26" s="417">
        <f t="shared" si="10"/>
        <v>10905221.5</v>
      </c>
      <c r="O26" s="418">
        <f t="shared" si="1"/>
        <v>148641559</v>
      </c>
    </row>
    <row r="27" spans="1:15" ht="16.5" thickBot="1">
      <c r="A27" s="421" t="s">
        <v>284</v>
      </c>
      <c r="B27" s="422" t="s">
        <v>370</v>
      </c>
      <c r="C27" s="423">
        <f>C15-C26</f>
        <v>-0.1666666679084301</v>
      </c>
      <c r="D27" s="423">
        <f aca="true" t="shared" si="11" ref="D27:N27">D15-D26</f>
        <v>-0.1666666679084301</v>
      </c>
      <c r="E27" s="423">
        <f t="shared" si="11"/>
        <v>-0.1666666679084301</v>
      </c>
      <c r="F27" s="423">
        <f t="shared" si="11"/>
        <v>-0.1666666679084301</v>
      </c>
      <c r="G27" s="423">
        <f t="shared" si="11"/>
        <v>-0.1666666679084301</v>
      </c>
      <c r="H27" s="423">
        <f t="shared" si="11"/>
        <v>-0.1666666679084301</v>
      </c>
      <c r="I27" s="423">
        <f t="shared" si="11"/>
        <v>-0.1666666679084301</v>
      </c>
      <c r="J27" s="423">
        <f t="shared" si="11"/>
        <v>-0.1666666679084301</v>
      </c>
      <c r="K27" s="423">
        <f t="shared" si="11"/>
        <v>-0.1666666679084301</v>
      </c>
      <c r="L27" s="423">
        <f t="shared" si="11"/>
        <v>-0.1666666679084301</v>
      </c>
      <c r="M27" s="423">
        <f t="shared" si="11"/>
        <v>-0.1666666679084301</v>
      </c>
      <c r="N27" s="423">
        <f t="shared" si="11"/>
        <v>-0.1666666679084301</v>
      </c>
      <c r="O27" s="424"/>
    </row>
    <row r="28" ht="15.75">
      <c r="A28" s="425"/>
    </row>
    <row r="29" spans="2:15" ht="15.75">
      <c r="B29" s="426"/>
      <c r="C29" s="427"/>
      <c r="D29" s="427"/>
      <c r="O29" s="391"/>
    </row>
    <row r="30" ht="15.75">
      <c r="O30" s="391"/>
    </row>
    <row r="31" ht="15.75">
      <c r="O31" s="391"/>
    </row>
    <row r="32" ht="15.75">
      <c r="O32" s="391"/>
    </row>
    <row r="33" ht="15.75">
      <c r="O33" s="391"/>
    </row>
    <row r="34" ht="15.75">
      <c r="O34" s="391"/>
    </row>
    <row r="35" ht="15.75">
      <c r="O35" s="391"/>
    </row>
    <row r="36" ht="15.75">
      <c r="O36" s="391"/>
    </row>
    <row r="37" ht="15.75">
      <c r="O37" s="391"/>
    </row>
    <row r="38" ht="15.75">
      <c r="O38" s="391"/>
    </row>
    <row r="39" ht="15.75">
      <c r="O39" s="391"/>
    </row>
    <row r="40" ht="15.75">
      <c r="O40" s="391"/>
    </row>
    <row r="41" ht="15.75">
      <c r="O41" s="391"/>
    </row>
    <row r="42" ht="15.75">
      <c r="O42" s="391"/>
    </row>
    <row r="43" ht="15.75">
      <c r="O43" s="391"/>
    </row>
    <row r="44" ht="15.75">
      <c r="O44" s="391"/>
    </row>
    <row r="45" ht="15.75">
      <c r="O45" s="391"/>
    </row>
    <row r="46" ht="15.75">
      <c r="O46" s="391"/>
    </row>
    <row r="47" ht="15.75">
      <c r="O47" s="391"/>
    </row>
    <row r="48" ht="15.75">
      <c r="O48" s="391"/>
    </row>
    <row r="49" ht="15.75">
      <c r="O49" s="391"/>
    </row>
    <row r="50" ht="15.75">
      <c r="O50" s="391"/>
    </row>
    <row r="51" ht="15.75">
      <c r="O51" s="391"/>
    </row>
    <row r="52" ht="15.75">
      <c r="O52" s="391"/>
    </row>
    <row r="53" ht="15.75">
      <c r="O53" s="391"/>
    </row>
    <row r="54" ht="15.75">
      <c r="O54" s="391"/>
    </row>
    <row r="55" ht="15.75">
      <c r="O55" s="391"/>
    </row>
    <row r="56" ht="15.75">
      <c r="O56" s="391"/>
    </row>
    <row r="57" ht="15.75">
      <c r="O57" s="391"/>
    </row>
    <row r="58" ht="15.75">
      <c r="O58" s="391"/>
    </row>
    <row r="59" ht="15.75">
      <c r="O59" s="391"/>
    </row>
    <row r="60" ht="15.75">
      <c r="O60" s="391"/>
    </row>
    <row r="61" ht="15.75">
      <c r="O61" s="391"/>
    </row>
    <row r="62" ht="15.75">
      <c r="O62" s="391"/>
    </row>
    <row r="63" ht="15.75">
      <c r="O63" s="391"/>
    </row>
    <row r="64" ht="15.75">
      <c r="O64" s="391"/>
    </row>
    <row r="65" ht="15.75">
      <c r="O65" s="391"/>
    </row>
    <row r="66" ht="15.75">
      <c r="O66" s="391"/>
    </row>
    <row r="67" ht="15.75">
      <c r="O67" s="391"/>
    </row>
    <row r="68" ht="15.75">
      <c r="O68" s="391"/>
    </row>
    <row r="69" ht="15.75">
      <c r="O69" s="391"/>
    </row>
    <row r="70" ht="15.75">
      <c r="O70" s="391"/>
    </row>
    <row r="71" ht="15.75">
      <c r="O71" s="391"/>
    </row>
    <row r="72" ht="15.75">
      <c r="O72" s="391"/>
    </row>
    <row r="73" ht="15.75">
      <c r="O73" s="391"/>
    </row>
    <row r="74" ht="15.75">
      <c r="O74" s="391"/>
    </row>
    <row r="75" ht="15.75">
      <c r="O75" s="391"/>
    </row>
    <row r="76" ht="15.75">
      <c r="O76" s="391"/>
    </row>
    <row r="77" ht="15.75">
      <c r="O77" s="391"/>
    </row>
    <row r="78" ht="15.75">
      <c r="O78" s="391"/>
    </row>
    <row r="79" ht="15.75">
      <c r="O79" s="391"/>
    </row>
    <row r="80" ht="15.75">
      <c r="O80" s="391"/>
    </row>
    <row r="81" ht="15.75">
      <c r="O81" s="391"/>
    </row>
    <row r="82" ht="15.75">
      <c r="O82" s="391"/>
    </row>
  </sheetData>
  <sheetProtection/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2018. évi előirányzat-felhasználási terve&amp;R&amp;"-,Dőlt"&amp;8 10.melléklet a....../2018...(....)Önkormányzati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91">
      <selection activeCell="M149" sqref="M149"/>
    </sheetView>
  </sheetViews>
  <sheetFormatPr defaultColWidth="9.140625" defaultRowHeight="15"/>
  <cols>
    <col min="1" max="1" width="6.00390625" style="178" customWidth="1"/>
    <col min="2" max="2" width="55.7109375" style="179" customWidth="1"/>
    <col min="3" max="3" width="16.8515625" style="180" customWidth="1"/>
    <col min="4" max="4" width="12.8515625" style="180" customWidth="1"/>
    <col min="5" max="5" width="14.421875" style="180" customWidth="1"/>
    <col min="6" max="16384" width="9.140625" style="105" customWidth="1"/>
  </cols>
  <sheetData>
    <row r="1" spans="1:5" s="93" customFormat="1" ht="16.5" customHeight="1">
      <c r="A1" s="90"/>
      <c r="B1" s="91"/>
      <c r="C1" s="92"/>
      <c r="D1" s="92"/>
      <c r="E1" s="92"/>
    </row>
    <row r="2" spans="1:5" s="97" customFormat="1" ht="21" customHeight="1">
      <c r="A2" s="94"/>
      <c r="B2" s="95"/>
      <c r="C2" s="96"/>
      <c r="D2" s="96"/>
      <c r="E2" s="96"/>
    </row>
    <row r="3" spans="1:5" s="97" customFormat="1" ht="15.75">
      <c r="A3" s="98"/>
      <c r="B3" s="95"/>
      <c r="C3" s="99"/>
      <c r="D3" s="99"/>
      <c r="E3" s="99"/>
    </row>
    <row r="4" spans="1:5" s="102" customFormat="1" ht="15.75" customHeight="1" thickBot="1">
      <c r="A4" s="100"/>
      <c r="B4" s="100"/>
      <c r="C4" s="101"/>
      <c r="D4" s="101"/>
      <c r="E4" s="101" t="s">
        <v>425</v>
      </c>
    </row>
    <row r="5" spans="1:5" ht="24.75" thickBot="1">
      <c r="A5" s="103" t="s">
        <v>236</v>
      </c>
      <c r="B5" s="104" t="s">
        <v>227</v>
      </c>
      <c r="C5" s="435" t="s">
        <v>383</v>
      </c>
      <c r="D5" s="436"/>
      <c r="E5" s="437"/>
    </row>
    <row r="6" spans="1:5" s="109" customFormat="1" ht="12.75" customHeight="1" thickBot="1">
      <c r="A6" s="106" t="s">
        <v>217</v>
      </c>
      <c r="B6" s="107" t="s">
        <v>218</v>
      </c>
      <c r="C6" s="108" t="s">
        <v>219</v>
      </c>
      <c r="D6" s="108" t="s">
        <v>224</v>
      </c>
      <c r="E6" s="108" t="s">
        <v>225</v>
      </c>
    </row>
    <row r="7" spans="1:5" s="109" customFormat="1" ht="12.75" customHeight="1">
      <c r="A7" s="438"/>
      <c r="B7" s="440" t="s">
        <v>228</v>
      </c>
      <c r="C7" s="442" t="s">
        <v>232</v>
      </c>
      <c r="D7" s="438" t="s">
        <v>233</v>
      </c>
      <c r="E7" s="438" t="s">
        <v>234</v>
      </c>
    </row>
    <row r="8" spans="1:5" s="109" customFormat="1" ht="15.75" customHeight="1" thickBot="1">
      <c r="A8" s="439"/>
      <c r="B8" s="441"/>
      <c r="C8" s="443"/>
      <c r="D8" s="439"/>
      <c r="E8" s="439"/>
    </row>
    <row r="9" spans="1:5" s="109" customFormat="1" ht="12" customHeight="1" thickBot="1">
      <c r="A9" s="110" t="s">
        <v>3</v>
      </c>
      <c r="B9" s="9" t="s">
        <v>4</v>
      </c>
      <c r="C9" s="10">
        <f>+C10+C11+C12+C13+C14</f>
        <v>49979312</v>
      </c>
      <c r="D9" s="10">
        <f>+D10+D11+D12+D13+D14</f>
        <v>0</v>
      </c>
      <c r="E9" s="10">
        <f>C9+D9</f>
        <v>49979312</v>
      </c>
    </row>
    <row r="10" spans="1:5" s="113" customFormat="1" ht="12" customHeight="1">
      <c r="A10" s="111" t="s">
        <v>5</v>
      </c>
      <c r="B10" s="112" t="s">
        <v>6</v>
      </c>
      <c r="C10" s="13">
        <v>16685536</v>
      </c>
      <c r="D10" s="13"/>
      <c r="E10" s="13">
        <f>SUM(C10:D10)</f>
        <v>16685536</v>
      </c>
    </row>
    <row r="11" spans="1:5" s="116" customFormat="1" ht="12" customHeight="1">
      <c r="A11" s="114" t="s">
        <v>7</v>
      </c>
      <c r="B11" s="115" t="s">
        <v>8</v>
      </c>
      <c r="C11" s="20">
        <v>14755300</v>
      </c>
      <c r="D11" s="20"/>
      <c r="E11" s="13">
        <f>SUM(C11:D11)</f>
        <v>14755300</v>
      </c>
    </row>
    <row r="12" spans="1:5" s="116" customFormat="1" ht="12" customHeight="1">
      <c r="A12" s="114" t="s">
        <v>9</v>
      </c>
      <c r="B12" s="115" t="s">
        <v>10</v>
      </c>
      <c r="C12" s="20">
        <v>16738476</v>
      </c>
      <c r="D12" s="20"/>
      <c r="E12" s="13">
        <f>SUM(C12:D12)</f>
        <v>16738476</v>
      </c>
    </row>
    <row r="13" spans="1:5" s="116" customFormat="1" ht="12" customHeight="1">
      <c r="A13" s="114" t="s">
        <v>11</v>
      </c>
      <c r="B13" s="115" t="s">
        <v>12</v>
      </c>
      <c r="C13" s="20">
        <v>1800000</v>
      </c>
      <c r="D13" s="20"/>
      <c r="E13" s="13">
        <f>SUM(C13:D13)</f>
        <v>1800000</v>
      </c>
    </row>
    <row r="14" spans="1:5" s="116" customFormat="1" ht="12" customHeight="1">
      <c r="A14" s="14" t="s">
        <v>13</v>
      </c>
      <c r="B14" s="15" t="s">
        <v>379</v>
      </c>
      <c r="C14" s="20"/>
      <c r="D14" s="20"/>
      <c r="E14" s="13">
        <f>SUM(C14:D14)</f>
        <v>0</v>
      </c>
    </row>
    <row r="15" spans="1:5" s="116" customFormat="1" ht="12" customHeight="1" thickBot="1">
      <c r="A15" s="16" t="s">
        <v>380</v>
      </c>
      <c r="B15" s="17" t="s">
        <v>381</v>
      </c>
      <c r="C15" s="18"/>
      <c r="D15" s="18"/>
      <c r="E15" s="18"/>
    </row>
    <row r="16" spans="1:5" s="113" customFormat="1" ht="12" customHeight="1" thickBot="1">
      <c r="A16" s="51" t="s">
        <v>15</v>
      </c>
      <c r="B16" s="117" t="s">
        <v>16</v>
      </c>
      <c r="C16" s="10">
        <f>+C17+C18+C19+C20+C21</f>
        <v>17860662</v>
      </c>
      <c r="D16" s="10">
        <f>+D17+D18+D19+D20+D21</f>
        <v>0</v>
      </c>
      <c r="E16" s="10">
        <f aca="true" t="shared" si="0" ref="E16:E22">C16+D16</f>
        <v>17860662</v>
      </c>
    </row>
    <row r="17" spans="1:5" s="113" customFormat="1" ht="12" customHeight="1">
      <c r="A17" s="111" t="s">
        <v>17</v>
      </c>
      <c r="B17" s="112" t="s">
        <v>18</v>
      </c>
      <c r="C17" s="13"/>
      <c r="D17" s="13"/>
      <c r="E17" s="13">
        <f t="shared" si="0"/>
        <v>0</v>
      </c>
    </row>
    <row r="18" spans="1:5" s="113" customFormat="1" ht="12" customHeight="1">
      <c r="A18" s="114" t="s">
        <v>19</v>
      </c>
      <c r="B18" s="115" t="s">
        <v>20</v>
      </c>
      <c r="C18" s="20"/>
      <c r="D18" s="20"/>
      <c r="E18" s="13">
        <f t="shared" si="0"/>
        <v>0</v>
      </c>
    </row>
    <row r="19" spans="1:5" s="113" customFormat="1" ht="12" customHeight="1">
      <c r="A19" s="114" t="s">
        <v>21</v>
      </c>
      <c r="B19" s="115" t="s">
        <v>22</v>
      </c>
      <c r="C19" s="20"/>
      <c r="D19" s="20"/>
      <c r="E19" s="13">
        <f t="shared" si="0"/>
        <v>0</v>
      </c>
    </row>
    <row r="20" spans="1:5" s="113" customFormat="1" ht="12" customHeight="1">
      <c r="A20" s="114" t="s">
        <v>23</v>
      </c>
      <c r="B20" s="115" t="s">
        <v>24</v>
      </c>
      <c r="C20" s="20"/>
      <c r="D20" s="20"/>
      <c r="E20" s="13">
        <f t="shared" si="0"/>
        <v>0</v>
      </c>
    </row>
    <row r="21" spans="1:5" s="113" customFormat="1" ht="12" customHeight="1">
      <c r="A21" s="114" t="s">
        <v>25</v>
      </c>
      <c r="B21" s="115" t="s">
        <v>26</v>
      </c>
      <c r="C21" s="20">
        <v>17860662</v>
      </c>
      <c r="D21" s="20"/>
      <c r="E21" s="13">
        <v>17860662</v>
      </c>
    </row>
    <row r="22" spans="1:5" s="116" customFormat="1" ht="12" customHeight="1" thickBot="1">
      <c r="A22" s="118" t="s">
        <v>27</v>
      </c>
      <c r="B22" s="119" t="s">
        <v>28</v>
      </c>
      <c r="C22" s="23">
        <v>0</v>
      </c>
      <c r="D22" s="23"/>
      <c r="E22" s="13">
        <f t="shared" si="0"/>
        <v>0</v>
      </c>
    </row>
    <row r="23" spans="1:5" s="116" customFormat="1" ht="12" customHeight="1" thickBot="1">
      <c r="A23" s="51" t="s">
        <v>29</v>
      </c>
      <c r="B23" s="9" t="s">
        <v>30</v>
      </c>
      <c r="C23" s="10">
        <f>+C24+C25+C26+C27+C28</f>
        <v>0</v>
      </c>
      <c r="D23" s="10">
        <f>+D24+D25+D26+D27+D28</f>
        <v>0</v>
      </c>
      <c r="E23" s="10">
        <f aca="true" t="shared" si="1" ref="E23:E37">D23+C23</f>
        <v>0</v>
      </c>
    </row>
    <row r="24" spans="1:5" s="116" customFormat="1" ht="12" customHeight="1">
      <c r="A24" s="111" t="s">
        <v>31</v>
      </c>
      <c r="B24" s="112" t="s">
        <v>32</v>
      </c>
      <c r="C24" s="13"/>
      <c r="D24" s="13"/>
      <c r="E24" s="13">
        <f t="shared" si="1"/>
        <v>0</v>
      </c>
    </row>
    <row r="25" spans="1:5" s="113" customFormat="1" ht="12" customHeight="1">
      <c r="A25" s="114" t="s">
        <v>33</v>
      </c>
      <c r="B25" s="115" t="s">
        <v>34</v>
      </c>
      <c r="C25" s="20"/>
      <c r="D25" s="20"/>
      <c r="E25" s="13">
        <f t="shared" si="1"/>
        <v>0</v>
      </c>
    </row>
    <row r="26" spans="1:5" s="116" customFormat="1" ht="12" customHeight="1">
      <c r="A26" s="114" t="s">
        <v>35</v>
      </c>
      <c r="B26" s="115" t="s">
        <v>36</v>
      </c>
      <c r="C26" s="20"/>
      <c r="D26" s="20"/>
      <c r="E26" s="13">
        <f t="shared" si="1"/>
        <v>0</v>
      </c>
    </row>
    <row r="27" spans="1:5" s="116" customFormat="1" ht="12" customHeight="1">
      <c r="A27" s="114" t="s">
        <v>37</v>
      </c>
      <c r="B27" s="115" t="s">
        <v>38</v>
      </c>
      <c r="C27" s="20"/>
      <c r="D27" s="20"/>
      <c r="E27" s="13">
        <f t="shared" si="1"/>
        <v>0</v>
      </c>
    </row>
    <row r="28" spans="1:5" s="116" customFormat="1" ht="12" customHeight="1">
      <c r="A28" s="114" t="s">
        <v>39</v>
      </c>
      <c r="B28" s="115" t="s">
        <v>40</v>
      </c>
      <c r="C28" s="20">
        <v>0</v>
      </c>
      <c r="D28" s="20"/>
      <c r="E28" s="13">
        <f t="shared" si="1"/>
        <v>0</v>
      </c>
    </row>
    <row r="29" spans="1:5" s="116" customFormat="1" ht="12" customHeight="1" thickBot="1">
      <c r="A29" s="118" t="s">
        <v>41</v>
      </c>
      <c r="B29" s="119" t="s">
        <v>42</v>
      </c>
      <c r="C29" s="23">
        <v>0</v>
      </c>
      <c r="D29" s="23"/>
      <c r="E29" s="13">
        <f t="shared" si="1"/>
        <v>0</v>
      </c>
    </row>
    <row r="30" spans="1:5" s="116" customFormat="1" ht="12" customHeight="1" thickBot="1">
      <c r="A30" s="51" t="s">
        <v>43</v>
      </c>
      <c r="B30" s="9" t="s">
        <v>426</v>
      </c>
      <c r="C30" s="24">
        <f>C31+C32+C34+C33+C35</f>
        <v>9400000</v>
      </c>
      <c r="D30" s="24">
        <f>D31+D32+D34+D33+D35</f>
        <v>0</v>
      </c>
      <c r="E30" s="24">
        <f>E31+E32+E34+E33+E35</f>
        <v>9400000</v>
      </c>
    </row>
    <row r="31" spans="1:5" s="116" customFormat="1" ht="12" customHeight="1">
      <c r="A31" s="114" t="s">
        <v>45</v>
      </c>
      <c r="B31" s="115" t="s">
        <v>46</v>
      </c>
      <c r="C31" s="20">
        <v>2000000</v>
      </c>
      <c r="D31" s="20"/>
      <c r="E31" s="120">
        <f t="shared" si="1"/>
        <v>2000000</v>
      </c>
    </row>
    <row r="32" spans="1:5" s="116" customFormat="1" ht="12" customHeight="1">
      <c r="A32" s="114" t="s">
        <v>48</v>
      </c>
      <c r="B32" s="115" t="s">
        <v>47</v>
      </c>
      <c r="C32" s="20">
        <v>6000000</v>
      </c>
      <c r="D32" s="20"/>
      <c r="E32" s="120">
        <v>6000000</v>
      </c>
    </row>
    <row r="33" spans="1:5" s="116" customFormat="1" ht="12" customHeight="1">
      <c r="A33" s="114" t="s">
        <v>50</v>
      </c>
      <c r="B33" s="115" t="s">
        <v>49</v>
      </c>
      <c r="C33" s="20">
        <v>1000000</v>
      </c>
      <c r="D33" s="20"/>
      <c r="E33" s="120">
        <f t="shared" si="1"/>
        <v>1000000</v>
      </c>
    </row>
    <row r="34" spans="1:5" s="116" customFormat="1" ht="12" customHeight="1">
      <c r="A34" s="114" t="s">
        <v>52</v>
      </c>
      <c r="B34" s="115" t="s">
        <v>51</v>
      </c>
      <c r="C34" s="20">
        <v>0</v>
      </c>
      <c r="D34" s="20"/>
      <c r="E34" s="120">
        <v>0</v>
      </c>
    </row>
    <row r="35" spans="1:5" s="116" customFormat="1" ht="12" customHeight="1" thickBot="1">
      <c r="A35" s="118" t="s">
        <v>387</v>
      </c>
      <c r="B35" s="119" t="s">
        <v>53</v>
      </c>
      <c r="C35" s="23">
        <v>400000</v>
      </c>
      <c r="D35" s="23"/>
      <c r="E35" s="120">
        <v>400000</v>
      </c>
    </row>
    <row r="36" spans="1:5" s="116" customFormat="1" ht="12" customHeight="1" thickBot="1">
      <c r="A36" s="51" t="s">
        <v>54</v>
      </c>
      <c r="B36" s="9" t="s">
        <v>388</v>
      </c>
      <c r="C36" s="10">
        <f>SUM(C37:C46)</f>
        <v>9633000</v>
      </c>
      <c r="D36" s="10">
        <f>SUM(D37:D46)</f>
        <v>7551776</v>
      </c>
      <c r="E36" s="10">
        <f t="shared" si="1"/>
        <v>17184776</v>
      </c>
    </row>
    <row r="37" spans="1:5" s="116" customFormat="1" ht="12" customHeight="1">
      <c r="A37" s="11" t="s">
        <v>56</v>
      </c>
      <c r="B37" s="12" t="s">
        <v>57</v>
      </c>
      <c r="C37" s="13">
        <v>5000000</v>
      </c>
      <c r="D37" s="13"/>
      <c r="E37" s="13">
        <f t="shared" si="1"/>
        <v>5000000</v>
      </c>
    </row>
    <row r="38" spans="1:5" s="116" customFormat="1" ht="12" customHeight="1">
      <c r="A38" s="14" t="s">
        <v>58</v>
      </c>
      <c r="B38" s="15" t="s">
        <v>59</v>
      </c>
      <c r="C38" s="20">
        <v>650000</v>
      </c>
      <c r="D38" s="20">
        <v>4910264</v>
      </c>
      <c r="E38" s="13">
        <f aca="true" t="shared" si="2" ref="E38:E48">D38+C38</f>
        <v>5560264</v>
      </c>
    </row>
    <row r="39" spans="1:5" s="116" customFormat="1" ht="12" customHeight="1">
      <c r="A39" s="14" t="s">
        <v>60</v>
      </c>
      <c r="B39" s="15" t="s">
        <v>61</v>
      </c>
      <c r="C39" s="20">
        <v>2000000</v>
      </c>
      <c r="D39" s="20"/>
      <c r="E39" s="13">
        <f t="shared" si="2"/>
        <v>2000000</v>
      </c>
    </row>
    <row r="40" spans="1:5" s="116" customFormat="1" ht="12" customHeight="1">
      <c r="A40" s="14" t="s">
        <v>62</v>
      </c>
      <c r="B40" s="15" t="s">
        <v>63</v>
      </c>
      <c r="C40" s="20">
        <v>43000</v>
      </c>
      <c r="D40" s="20"/>
      <c r="E40" s="13">
        <f t="shared" si="2"/>
        <v>43000</v>
      </c>
    </row>
    <row r="41" spans="1:5" s="116" customFormat="1" ht="12" customHeight="1">
      <c r="A41" s="14" t="s">
        <v>64</v>
      </c>
      <c r="B41" s="15" t="s">
        <v>65</v>
      </c>
      <c r="C41" s="20">
        <v>0</v>
      </c>
      <c r="D41" s="20">
        <v>1028143</v>
      </c>
      <c r="E41" s="13">
        <f t="shared" si="2"/>
        <v>1028143</v>
      </c>
    </row>
    <row r="42" spans="1:5" s="116" customFormat="1" ht="12" customHeight="1">
      <c r="A42" s="14" t="s">
        <v>66</v>
      </c>
      <c r="B42" s="15" t="s">
        <v>67</v>
      </c>
      <c r="C42" s="20">
        <v>1890000</v>
      </c>
      <c r="D42" s="20">
        <v>1603369</v>
      </c>
      <c r="E42" s="13">
        <f t="shared" si="2"/>
        <v>3493369</v>
      </c>
    </row>
    <row r="43" spans="1:5" s="116" customFormat="1" ht="12" customHeight="1">
      <c r="A43" s="14" t="s">
        <v>68</v>
      </c>
      <c r="B43" s="15" t="s">
        <v>69</v>
      </c>
      <c r="C43" s="20"/>
      <c r="D43" s="20"/>
      <c r="E43" s="13">
        <f t="shared" si="2"/>
        <v>0</v>
      </c>
    </row>
    <row r="44" spans="1:5" s="116" customFormat="1" ht="12" customHeight="1">
      <c r="A44" s="14" t="s">
        <v>70</v>
      </c>
      <c r="B44" s="15" t="s">
        <v>384</v>
      </c>
      <c r="C44" s="20">
        <v>50000</v>
      </c>
      <c r="D44" s="20">
        <v>10000</v>
      </c>
      <c r="E44" s="13">
        <f t="shared" si="2"/>
        <v>60000</v>
      </c>
    </row>
    <row r="45" spans="1:5" s="116" customFormat="1" ht="12" customHeight="1">
      <c r="A45" s="14" t="s">
        <v>72</v>
      </c>
      <c r="B45" s="15" t="s">
        <v>73</v>
      </c>
      <c r="C45" s="25"/>
      <c r="D45" s="25"/>
      <c r="E45" s="13">
        <f t="shared" si="2"/>
        <v>0</v>
      </c>
    </row>
    <row r="46" spans="1:5" s="116" customFormat="1" ht="12" customHeight="1">
      <c r="A46" s="14" t="s">
        <v>74</v>
      </c>
      <c r="B46" s="15" t="s">
        <v>385</v>
      </c>
      <c r="C46" s="30">
        <v>0</v>
      </c>
      <c r="D46" s="30"/>
      <c r="E46" s="18">
        <f t="shared" si="2"/>
        <v>0</v>
      </c>
    </row>
    <row r="47" spans="1:5" s="116" customFormat="1" ht="12" customHeight="1" thickBot="1">
      <c r="A47" s="14" t="s">
        <v>386</v>
      </c>
      <c r="B47" s="15" t="s">
        <v>75</v>
      </c>
      <c r="C47" s="121"/>
      <c r="D47" s="121"/>
      <c r="E47" s="122"/>
    </row>
    <row r="48" spans="1:5" s="116" customFormat="1" ht="12" customHeight="1" thickBot="1">
      <c r="A48" s="51" t="s">
        <v>76</v>
      </c>
      <c r="B48" s="9" t="s">
        <v>77</v>
      </c>
      <c r="C48" s="10">
        <f>SUM(C49:C53)</f>
        <v>0</v>
      </c>
      <c r="D48" s="10">
        <f>SUM(D49:D53)</f>
        <v>0</v>
      </c>
      <c r="E48" s="123">
        <f t="shared" si="2"/>
        <v>0</v>
      </c>
    </row>
    <row r="49" spans="1:5" s="116" customFormat="1" ht="12" customHeight="1">
      <c r="A49" s="111" t="s">
        <v>78</v>
      </c>
      <c r="B49" s="112" t="s">
        <v>79</v>
      </c>
      <c r="C49" s="29"/>
      <c r="D49" s="29"/>
      <c r="E49" s="29"/>
    </row>
    <row r="50" spans="1:5" s="116" customFormat="1" ht="12" customHeight="1">
      <c r="A50" s="114" t="s">
        <v>80</v>
      </c>
      <c r="B50" s="115" t="s">
        <v>81</v>
      </c>
      <c r="C50" s="25"/>
      <c r="D50" s="25"/>
      <c r="E50" s="25"/>
    </row>
    <row r="51" spans="1:5" s="116" customFormat="1" ht="12" customHeight="1">
      <c r="A51" s="114" t="s">
        <v>82</v>
      </c>
      <c r="B51" s="115" t="s">
        <v>83</v>
      </c>
      <c r="C51" s="25"/>
      <c r="D51" s="25"/>
      <c r="E51" s="25"/>
    </row>
    <row r="52" spans="1:5" s="116" customFormat="1" ht="12" customHeight="1">
      <c r="A52" s="114" t="s">
        <v>84</v>
      </c>
      <c r="B52" s="115" t="s">
        <v>85</v>
      </c>
      <c r="C52" s="25"/>
      <c r="D52" s="25"/>
      <c r="E52" s="25"/>
    </row>
    <row r="53" spans="1:5" s="116" customFormat="1" ht="12" customHeight="1" thickBot="1">
      <c r="A53" s="118" t="s">
        <v>86</v>
      </c>
      <c r="B53" s="119" t="s">
        <v>87</v>
      </c>
      <c r="C53" s="30"/>
      <c r="D53" s="30"/>
      <c r="E53" s="30"/>
    </row>
    <row r="54" spans="1:5" s="116" customFormat="1" ht="12" customHeight="1" thickBot="1">
      <c r="A54" s="51" t="s">
        <v>88</v>
      </c>
      <c r="B54" s="9" t="s">
        <v>89</v>
      </c>
      <c r="C54" s="10">
        <f>SUM(C55:C57)</f>
        <v>0</v>
      </c>
      <c r="D54" s="10">
        <f>SUM(D55:D57)</f>
        <v>0</v>
      </c>
      <c r="E54" s="10">
        <f>D54+C54</f>
        <v>0</v>
      </c>
    </row>
    <row r="55" spans="1:5" s="116" customFormat="1" ht="12" customHeight="1">
      <c r="A55" s="111" t="s">
        <v>90</v>
      </c>
      <c r="B55" s="112" t="s">
        <v>91</v>
      </c>
      <c r="C55" s="13"/>
      <c r="D55" s="13"/>
      <c r="E55" s="13">
        <f>C55+D55</f>
        <v>0</v>
      </c>
    </row>
    <row r="56" spans="1:5" s="116" customFormat="1" ht="12" customHeight="1">
      <c r="A56" s="114" t="s">
        <v>92</v>
      </c>
      <c r="B56" s="115" t="s">
        <v>93</v>
      </c>
      <c r="C56" s="20"/>
      <c r="D56" s="20"/>
      <c r="E56" s="13">
        <f>C56+D56</f>
        <v>0</v>
      </c>
    </row>
    <row r="57" spans="1:5" s="116" customFormat="1" ht="12" customHeight="1">
      <c r="A57" s="114" t="s">
        <v>94</v>
      </c>
      <c r="B57" s="115" t="s">
        <v>95</v>
      </c>
      <c r="C57" s="20">
        <v>0</v>
      </c>
      <c r="D57" s="20"/>
      <c r="E57" s="13">
        <v>0</v>
      </c>
    </row>
    <row r="58" spans="1:5" s="116" customFormat="1" ht="12" customHeight="1" thickBot="1">
      <c r="A58" s="118" t="s">
        <v>96</v>
      </c>
      <c r="B58" s="119" t="s">
        <v>97</v>
      </c>
      <c r="C58" s="23"/>
      <c r="D58" s="23"/>
      <c r="E58" s="13">
        <f>C58+D58</f>
        <v>0</v>
      </c>
    </row>
    <row r="59" spans="1:5" s="116" customFormat="1" ht="12" customHeight="1" thickBot="1">
      <c r="A59" s="51" t="s">
        <v>98</v>
      </c>
      <c r="B59" s="117" t="s">
        <v>99</v>
      </c>
      <c r="C59" s="10">
        <f>SUM(C60:C62)</f>
        <v>0</v>
      </c>
      <c r="D59" s="10">
        <f>SUM(D60:D62)</f>
        <v>0</v>
      </c>
      <c r="E59" s="10">
        <f>SUM(E60:E62)</f>
        <v>0</v>
      </c>
    </row>
    <row r="60" spans="1:5" s="116" customFormat="1" ht="12" customHeight="1">
      <c r="A60" s="111" t="s">
        <v>100</v>
      </c>
      <c r="B60" s="112" t="s">
        <v>101</v>
      </c>
      <c r="C60" s="25"/>
      <c r="D60" s="25"/>
      <c r="E60" s="25"/>
    </row>
    <row r="61" spans="1:5" s="116" customFormat="1" ht="12" customHeight="1">
      <c r="A61" s="114" t="s">
        <v>102</v>
      </c>
      <c r="B61" s="115" t="s">
        <v>103</v>
      </c>
      <c r="C61" s="25"/>
      <c r="D61" s="25"/>
      <c r="E61" s="25"/>
    </row>
    <row r="62" spans="1:5" s="116" customFormat="1" ht="12" customHeight="1">
      <c r="A62" s="114" t="s">
        <v>104</v>
      </c>
      <c r="B62" s="115" t="s">
        <v>105</v>
      </c>
      <c r="C62" s="25"/>
      <c r="D62" s="25"/>
      <c r="E62" s="25"/>
    </row>
    <row r="63" spans="1:5" s="116" customFormat="1" ht="12" customHeight="1">
      <c r="A63" s="114" t="s">
        <v>106</v>
      </c>
      <c r="B63" s="115" t="s">
        <v>107</v>
      </c>
      <c r="C63" s="25"/>
      <c r="D63" s="25"/>
      <c r="E63" s="25"/>
    </row>
    <row r="64" spans="1:5" s="116" customFormat="1" ht="12" customHeight="1" thickBot="1">
      <c r="A64" s="110" t="s">
        <v>108</v>
      </c>
      <c r="B64" s="124" t="s">
        <v>109</v>
      </c>
      <c r="C64" s="125">
        <f>+C9+C16+C23+C30+C36+C48+C54+C59</f>
        <v>86872974</v>
      </c>
      <c r="D64" s="125">
        <f>+D9+D16+D23+D30+D36+D48+D54+D59</f>
        <v>7551776</v>
      </c>
      <c r="E64" s="125">
        <f>C64+D64</f>
        <v>94424750</v>
      </c>
    </row>
    <row r="65" spans="1:5" s="116" customFormat="1" ht="12" customHeight="1" thickBot="1">
      <c r="A65" s="126" t="s">
        <v>229</v>
      </c>
      <c r="B65" s="117" t="s">
        <v>111</v>
      </c>
      <c r="C65" s="10">
        <f>SUM(C66:C68)</f>
        <v>0</v>
      </c>
      <c r="D65" s="10">
        <f>SUM(D66:D68)</f>
        <v>0</v>
      </c>
      <c r="E65" s="10">
        <f>D65+C65</f>
        <v>0</v>
      </c>
    </row>
    <row r="66" spans="1:5" s="116" customFormat="1" ht="12" customHeight="1">
      <c r="A66" s="111" t="s">
        <v>112</v>
      </c>
      <c r="B66" s="112" t="s">
        <v>113</v>
      </c>
      <c r="C66" s="25"/>
      <c r="D66" s="25"/>
      <c r="E66" s="25">
        <f>D66+C66</f>
        <v>0</v>
      </c>
    </row>
    <row r="67" spans="1:5" s="116" customFormat="1" ht="12" customHeight="1">
      <c r="A67" s="114" t="s">
        <v>114</v>
      </c>
      <c r="B67" s="115" t="s">
        <v>115</v>
      </c>
      <c r="C67" s="25">
        <v>0</v>
      </c>
      <c r="D67" s="25"/>
      <c r="E67" s="25">
        <f>D67+C67</f>
        <v>0</v>
      </c>
    </row>
    <row r="68" spans="1:5" s="116" customFormat="1" ht="12" customHeight="1" thickBot="1">
      <c r="A68" s="118" t="s">
        <v>116</v>
      </c>
      <c r="B68" s="127" t="s">
        <v>117</v>
      </c>
      <c r="C68" s="25">
        <v>0</v>
      </c>
      <c r="D68" s="25"/>
      <c r="E68" s="25">
        <f>D68+C68</f>
        <v>0</v>
      </c>
    </row>
    <row r="69" spans="1:5" s="116" customFormat="1" ht="12" customHeight="1" thickBot="1">
      <c r="A69" s="126" t="s">
        <v>118</v>
      </c>
      <c r="B69" s="117" t="s">
        <v>119</v>
      </c>
      <c r="C69" s="10">
        <f>SUM(C70:C73)</f>
        <v>0</v>
      </c>
      <c r="D69" s="10">
        <f>SUM(D70:D73)</f>
        <v>0</v>
      </c>
      <c r="E69" s="10">
        <f>SUM(E70:E73)</f>
        <v>0</v>
      </c>
    </row>
    <row r="70" spans="1:5" s="116" customFormat="1" ht="12" customHeight="1">
      <c r="A70" s="111" t="s">
        <v>120</v>
      </c>
      <c r="B70" s="112" t="s">
        <v>121</v>
      </c>
      <c r="C70" s="25"/>
      <c r="D70" s="25"/>
      <c r="E70" s="25"/>
    </row>
    <row r="71" spans="1:5" s="116" customFormat="1" ht="12" customHeight="1">
      <c r="A71" s="114" t="s">
        <v>122</v>
      </c>
      <c r="B71" s="115" t="s">
        <v>123</v>
      </c>
      <c r="C71" s="25"/>
      <c r="D71" s="25"/>
      <c r="E71" s="25"/>
    </row>
    <row r="72" spans="1:5" s="116" customFormat="1" ht="12" customHeight="1">
      <c r="A72" s="114" t="s">
        <v>124</v>
      </c>
      <c r="B72" s="115" t="s">
        <v>125</v>
      </c>
      <c r="C72" s="25"/>
      <c r="D72" s="25"/>
      <c r="E72" s="25"/>
    </row>
    <row r="73" spans="1:5" s="116" customFormat="1" ht="12" customHeight="1" thickBot="1">
      <c r="A73" s="118" t="s">
        <v>126</v>
      </c>
      <c r="B73" s="119" t="s">
        <v>127</v>
      </c>
      <c r="C73" s="25"/>
      <c r="D73" s="25"/>
      <c r="E73" s="25"/>
    </row>
    <row r="74" spans="1:5" s="116" customFormat="1" ht="12" customHeight="1" thickBot="1">
      <c r="A74" s="126" t="s">
        <v>128</v>
      </c>
      <c r="B74" s="117" t="s">
        <v>129</v>
      </c>
      <c r="C74" s="10">
        <f>SUM(C75:C76)</f>
        <v>30012627</v>
      </c>
      <c r="D74" s="10">
        <f>SUM(D75:D76)</f>
        <v>0</v>
      </c>
      <c r="E74" s="10">
        <f>D74+C74</f>
        <v>30012627</v>
      </c>
    </row>
    <row r="75" spans="1:5" s="116" customFormat="1" ht="12" customHeight="1">
      <c r="A75" s="111" t="s">
        <v>130</v>
      </c>
      <c r="B75" s="112" t="s">
        <v>131</v>
      </c>
      <c r="C75" s="25">
        <v>30012627</v>
      </c>
      <c r="D75" s="25"/>
      <c r="E75" s="25">
        <v>30012627</v>
      </c>
    </row>
    <row r="76" spans="1:5" s="116" customFormat="1" ht="12" customHeight="1" thickBot="1">
      <c r="A76" s="118" t="s">
        <v>132</v>
      </c>
      <c r="B76" s="119" t="s">
        <v>133</v>
      </c>
      <c r="C76" s="25"/>
      <c r="D76" s="25"/>
      <c r="E76" s="25">
        <f>D76+C76</f>
        <v>0</v>
      </c>
    </row>
    <row r="77" spans="1:5" s="113" customFormat="1" ht="12" customHeight="1" thickBot="1">
      <c r="A77" s="126" t="s">
        <v>134</v>
      </c>
      <c r="B77" s="117" t="s">
        <v>135</v>
      </c>
      <c r="C77" s="10">
        <f>SUM(C78:C80)</f>
        <v>0</v>
      </c>
      <c r="D77" s="10">
        <f>SUM(D78:D80)</f>
        <v>24204182</v>
      </c>
      <c r="E77" s="10">
        <f>D77+C77</f>
        <v>24204182</v>
      </c>
    </row>
    <row r="78" spans="1:5" s="116" customFormat="1" ht="12" customHeight="1">
      <c r="A78" s="111" t="s">
        <v>136</v>
      </c>
      <c r="B78" s="112" t="s">
        <v>137</v>
      </c>
      <c r="C78" s="25"/>
      <c r="D78" s="25">
        <v>24204182</v>
      </c>
      <c r="E78" s="25">
        <f>D78+C78</f>
        <v>24204182</v>
      </c>
    </row>
    <row r="79" spans="1:5" s="116" customFormat="1" ht="12" customHeight="1">
      <c r="A79" s="114" t="s">
        <v>138</v>
      </c>
      <c r="B79" s="115" t="s">
        <v>139</v>
      </c>
      <c r="C79" s="25"/>
      <c r="D79" s="25"/>
      <c r="E79" s="25">
        <f>D79+C79</f>
        <v>0</v>
      </c>
    </row>
    <row r="80" spans="1:5" s="116" customFormat="1" ht="12" customHeight="1" thickBot="1">
      <c r="A80" s="118" t="s">
        <v>140</v>
      </c>
      <c r="B80" s="119" t="s">
        <v>141</v>
      </c>
      <c r="C80" s="25"/>
      <c r="D80" s="25"/>
      <c r="E80" s="25">
        <f>D80+C80</f>
        <v>0</v>
      </c>
    </row>
    <row r="81" spans="1:5" s="116" customFormat="1" ht="12" customHeight="1" thickBot="1">
      <c r="A81" s="126" t="s">
        <v>142</v>
      </c>
      <c r="B81" s="117" t="s">
        <v>143</v>
      </c>
      <c r="C81" s="10">
        <f>SUM(C82:C85)</f>
        <v>0</v>
      </c>
      <c r="D81" s="10">
        <f>SUM(D82:D85)</f>
        <v>0</v>
      </c>
      <c r="E81" s="10">
        <f>SUM(E82:E85)</f>
        <v>0</v>
      </c>
    </row>
    <row r="82" spans="1:5" s="116" customFormat="1" ht="12" customHeight="1">
      <c r="A82" s="128" t="s">
        <v>144</v>
      </c>
      <c r="B82" s="112" t="s">
        <v>145</v>
      </c>
      <c r="C82" s="25"/>
      <c r="D82" s="25"/>
      <c r="E82" s="25"/>
    </row>
    <row r="83" spans="1:5" s="116" customFormat="1" ht="12" customHeight="1">
      <c r="A83" s="129" t="s">
        <v>146</v>
      </c>
      <c r="B83" s="115" t="s">
        <v>147</v>
      </c>
      <c r="C83" s="25"/>
      <c r="D83" s="25"/>
      <c r="E83" s="25"/>
    </row>
    <row r="84" spans="1:5" s="116" customFormat="1" ht="12" customHeight="1">
      <c r="A84" s="129" t="s">
        <v>148</v>
      </c>
      <c r="B84" s="115" t="s">
        <v>149</v>
      </c>
      <c r="C84" s="25"/>
      <c r="D84" s="25"/>
      <c r="E84" s="25"/>
    </row>
    <row r="85" spans="1:5" s="113" customFormat="1" ht="12" customHeight="1" thickBot="1">
      <c r="A85" s="130" t="s">
        <v>150</v>
      </c>
      <c r="B85" s="119" t="s">
        <v>151</v>
      </c>
      <c r="C85" s="25"/>
      <c r="D85" s="25"/>
      <c r="E85" s="25"/>
    </row>
    <row r="86" spans="1:6" s="41" customFormat="1" ht="15.75" thickBot="1">
      <c r="A86" s="37" t="s">
        <v>261</v>
      </c>
      <c r="B86" s="38" t="s">
        <v>389</v>
      </c>
      <c r="C86" s="39"/>
      <c r="D86" s="40"/>
      <c r="E86" s="131"/>
      <c r="F86" s="132"/>
    </row>
    <row r="87" spans="1:5" s="113" customFormat="1" ht="12" customHeight="1" thickBot="1">
      <c r="A87" s="126" t="s">
        <v>154</v>
      </c>
      <c r="B87" s="117" t="s">
        <v>153</v>
      </c>
      <c r="C87" s="39"/>
      <c r="D87" s="39"/>
      <c r="E87" s="39"/>
    </row>
    <row r="88" spans="1:5" s="113" customFormat="1" ht="12" customHeight="1" thickBot="1">
      <c r="A88" s="126" t="s">
        <v>156</v>
      </c>
      <c r="B88" s="133" t="s">
        <v>155</v>
      </c>
      <c r="C88" s="24">
        <f>+C65+C69+C74+C77+C81+C87</f>
        <v>30012627</v>
      </c>
      <c r="D88" s="24">
        <f>+D65+D69+D74+D77+D81+D87</f>
        <v>24204182</v>
      </c>
      <c r="E88" s="24">
        <f>+E65+E69+E74+E77+E81+E87</f>
        <v>54216809</v>
      </c>
    </row>
    <row r="89" spans="1:5" s="113" customFormat="1" ht="12" customHeight="1" thickBot="1">
      <c r="A89" s="134" t="s">
        <v>390</v>
      </c>
      <c r="B89" s="135" t="s">
        <v>230</v>
      </c>
      <c r="C89" s="24">
        <f>+C64+C88</f>
        <v>116885601</v>
      </c>
      <c r="D89" s="24">
        <f>+D64+D88</f>
        <v>31755958</v>
      </c>
      <c r="E89" s="24">
        <f>+E64+E88</f>
        <v>148641559</v>
      </c>
    </row>
    <row r="90" spans="1:5" s="116" customFormat="1" ht="15" customHeight="1">
      <c r="A90" s="136"/>
      <c r="B90" s="137"/>
      <c r="C90" s="138"/>
      <c r="D90" s="138"/>
      <c r="E90" s="138"/>
    </row>
    <row r="91" spans="1:5" s="116" customFormat="1" ht="15" customHeight="1" thickBot="1">
      <c r="A91" s="136"/>
      <c r="B91" s="137"/>
      <c r="C91" s="138"/>
      <c r="D91" s="138"/>
      <c r="E91" s="138"/>
    </row>
    <row r="92" spans="1:5" ht="24.75" thickBot="1">
      <c r="A92" s="103" t="s">
        <v>236</v>
      </c>
      <c r="B92" s="104" t="s">
        <v>227</v>
      </c>
      <c r="C92" s="435" t="s">
        <v>383</v>
      </c>
      <c r="D92" s="436"/>
      <c r="E92" s="437"/>
    </row>
    <row r="93" spans="1:5" s="109" customFormat="1" ht="12.75" customHeight="1" thickBot="1">
      <c r="A93" s="106" t="s">
        <v>217</v>
      </c>
      <c r="B93" s="107" t="s">
        <v>218</v>
      </c>
      <c r="C93" s="108" t="s">
        <v>219</v>
      </c>
      <c r="D93" s="108" t="s">
        <v>224</v>
      </c>
      <c r="E93" s="108" t="s">
        <v>225</v>
      </c>
    </row>
    <row r="94" spans="1:5" s="109" customFormat="1" ht="16.5" customHeight="1" thickBot="1">
      <c r="A94" s="139"/>
      <c r="B94" s="140" t="s">
        <v>231</v>
      </c>
      <c r="C94" s="141" t="s">
        <v>232</v>
      </c>
      <c r="D94" s="141" t="s">
        <v>233</v>
      </c>
      <c r="E94" s="142" t="s">
        <v>234</v>
      </c>
    </row>
    <row r="95" spans="1:5" s="143" customFormat="1" ht="12" customHeight="1" thickBot="1">
      <c r="A95" s="54" t="s">
        <v>3</v>
      </c>
      <c r="B95" s="55" t="s">
        <v>427</v>
      </c>
      <c r="C95" s="56">
        <f>SUM(C96:C100)+C113</f>
        <v>64201211</v>
      </c>
      <c r="D95" s="56">
        <f>SUM(D96:D100)</f>
        <v>31667058</v>
      </c>
      <c r="E95" s="56">
        <f aca="true" t="shared" si="3" ref="E95:E100">D95+C95</f>
        <v>95868269</v>
      </c>
    </row>
    <row r="96" spans="1:5" ht="12" customHeight="1" thickBot="1">
      <c r="A96" s="57" t="s">
        <v>5</v>
      </c>
      <c r="B96" s="58" t="s">
        <v>159</v>
      </c>
      <c r="C96" s="59">
        <v>28429790</v>
      </c>
      <c r="D96" s="59">
        <v>15617392</v>
      </c>
      <c r="E96" s="59">
        <f t="shared" si="3"/>
        <v>44047182</v>
      </c>
    </row>
    <row r="97" spans="1:5" ht="12" customHeight="1" thickBot="1">
      <c r="A97" s="14" t="s">
        <v>7</v>
      </c>
      <c r="B97" s="60" t="s">
        <v>160</v>
      </c>
      <c r="C97" s="20">
        <v>4569822</v>
      </c>
      <c r="D97" s="20">
        <v>3134202</v>
      </c>
      <c r="E97" s="59">
        <f t="shared" si="3"/>
        <v>7704024</v>
      </c>
    </row>
    <row r="98" spans="1:5" ht="12" customHeight="1" thickBot="1">
      <c r="A98" s="14" t="s">
        <v>9</v>
      </c>
      <c r="B98" s="60" t="s">
        <v>161</v>
      </c>
      <c r="C98" s="23">
        <v>21662599</v>
      </c>
      <c r="D98" s="23">
        <v>12915464</v>
      </c>
      <c r="E98" s="59">
        <f t="shared" si="3"/>
        <v>34578063</v>
      </c>
    </row>
    <row r="99" spans="1:5" ht="12" customHeight="1" thickBot="1">
      <c r="A99" s="14" t="s">
        <v>11</v>
      </c>
      <c r="B99" s="61" t="s">
        <v>162</v>
      </c>
      <c r="C99" s="23">
        <v>1420000</v>
      </c>
      <c r="D99" s="23"/>
      <c r="E99" s="59">
        <f t="shared" si="3"/>
        <v>1420000</v>
      </c>
    </row>
    <row r="100" spans="1:5" ht="12" customHeight="1">
      <c r="A100" s="14" t="s">
        <v>163</v>
      </c>
      <c r="B100" s="62" t="s">
        <v>164</v>
      </c>
      <c r="C100" s="23">
        <v>6119000</v>
      </c>
      <c r="D100" s="23">
        <f>D101+D102+D103+D104+D105+D106+D107+D108+D113+D115</f>
        <v>0</v>
      </c>
      <c r="E100" s="59">
        <f t="shared" si="3"/>
        <v>6119000</v>
      </c>
    </row>
    <row r="101" spans="1:5" ht="12" customHeight="1">
      <c r="A101" s="14" t="s">
        <v>14</v>
      </c>
      <c r="B101" s="60" t="s">
        <v>391</v>
      </c>
      <c r="C101" s="23">
        <v>500000</v>
      </c>
      <c r="D101" s="23"/>
      <c r="E101" s="23">
        <v>500000</v>
      </c>
    </row>
    <row r="102" spans="1:5" ht="12" customHeight="1">
      <c r="A102" s="14" t="s">
        <v>165</v>
      </c>
      <c r="B102" s="63" t="s">
        <v>392</v>
      </c>
      <c r="C102" s="23"/>
      <c r="D102" s="23"/>
      <c r="E102" s="23"/>
    </row>
    <row r="103" spans="1:5" ht="12" customHeight="1">
      <c r="A103" s="14" t="s">
        <v>167</v>
      </c>
      <c r="B103" s="63" t="s">
        <v>393</v>
      </c>
      <c r="C103" s="23"/>
      <c r="D103" s="23"/>
      <c r="E103" s="23"/>
    </row>
    <row r="104" spans="1:5" ht="12" customHeight="1">
      <c r="A104" s="14" t="s">
        <v>169</v>
      </c>
      <c r="B104" s="64" t="s">
        <v>166</v>
      </c>
      <c r="C104" s="23"/>
      <c r="D104" s="23"/>
      <c r="E104" s="23"/>
    </row>
    <row r="105" spans="1:5" ht="12" customHeight="1">
      <c r="A105" s="14" t="s">
        <v>171</v>
      </c>
      <c r="B105" s="65" t="s">
        <v>168</v>
      </c>
      <c r="C105" s="23"/>
      <c r="D105" s="23"/>
      <c r="E105" s="23"/>
    </row>
    <row r="106" spans="1:5" ht="12" customHeight="1">
      <c r="A106" s="14" t="s">
        <v>173</v>
      </c>
      <c r="B106" s="65" t="s">
        <v>170</v>
      </c>
      <c r="C106" s="23"/>
      <c r="D106" s="23"/>
      <c r="E106" s="23"/>
    </row>
    <row r="107" spans="1:5" ht="12" customHeight="1">
      <c r="A107" s="14" t="s">
        <v>175</v>
      </c>
      <c r="B107" s="64" t="s">
        <v>172</v>
      </c>
      <c r="C107" s="23">
        <v>5499000</v>
      </c>
      <c r="D107" s="23"/>
      <c r="E107" s="23">
        <v>5499000</v>
      </c>
    </row>
    <row r="108" spans="1:5" ht="12" customHeight="1">
      <c r="A108" s="14" t="s">
        <v>177</v>
      </c>
      <c r="B108" s="64" t="s">
        <v>174</v>
      </c>
      <c r="C108" s="23"/>
      <c r="D108" s="23"/>
      <c r="E108" s="23"/>
    </row>
    <row r="109" spans="1:5" ht="12" customHeight="1">
      <c r="A109" s="14" t="s">
        <v>179</v>
      </c>
      <c r="B109" s="65" t="s">
        <v>176</v>
      </c>
      <c r="C109" s="23"/>
      <c r="D109" s="23"/>
      <c r="E109" s="23"/>
    </row>
    <row r="110" spans="1:5" ht="12" customHeight="1">
      <c r="A110" s="16" t="s">
        <v>181</v>
      </c>
      <c r="B110" s="63" t="s">
        <v>178</v>
      </c>
      <c r="C110" s="23"/>
      <c r="D110" s="23"/>
      <c r="E110" s="23"/>
    </row>
    <row r="111" spans="1:5" ht="12" customHeight="1">
      <c r="A111" s="14" t="s">
        <v>394</v>
      </c>
      <c r="B111" s="63" t="s">
        <v>180</v>
      </c>
      <c r="C111" s="23"/>
      <c r="D111" s="23"/>
      <c r="E111" s="23"/>
    </row>
    <row r="112" spans="1:5" ht="12" customHeight="1">
      <c r="A112" s="21" t="s">
        <v>395</v>
      </c>
      <c r="B112" s="63" t="s">
        <v>182</v>
      </c>
      <c r="C112" s="23">
        <v>120000</v>
      </c>
      <c r="D112" s="23"/>
      <c r="E112" s="23">
        <v>120000</v>
      </c>
    </row>
    <row r="113" spans="1:5" ht="12" customHeight="1">
      <c r="A113" s="14" t="s">
        <v>396</v>
      </c>
      <c r="B113" s="61" t="s">
        <v>252</v>
      </c>
      <c r="C113" s="23">
        <v>2000000</v>
      </c>
      <c r="D113" s="23"/>
      <c r="E113" s="23">
        <v>2000000</v>
      </c>
    </row>
    <row r="114" spans="1:5" ht="12" customHeight="1">
      <c r="A114" s="14" t="s">
        <v>397</v>
      </c>
      <c r="B114" s="60" t="s">
        <v>398</v>
      </c>
      <c r="C114" s="23">
        <v>2000000</v>
      </c>
      <c r="D114" s="23"/>
      <c r="E114" s="23">
        <v>2000000</v>
      </c>
    </row>
    <row r="115" spans="1:5" ht="12" customHeight="1" thickBot="1">
      <c r="A115" s="66" t="s">
        <v>399</v>
      </c>
      <c r="B115" s="67" t="s">
        <v>400</v>
      </c>
      <c r="C115" s="68"/>
      <c r="D115" s="68"/>
      <c r="E115" s="68"/>
    </row>
    <row r="116" spans="1:5" ht="12" customHeight="1" thickBot="1">
      <c r="A116" s="8" t="s">
        <v>15</v>
      </c>
      <c r="B116" s="69" t="s">
        <v>428</v>
      </c>
      <c r="C116" s="10">
        <f>+C117+C119+C121</f>
        <v>26667739</v>
      </c>
      <c r="D116" s="10">
        <f>+D117+D119+D121</f>
        <v>88900</v>
      </c>
      <c r="E116" s="10">
        <f>D116+C116</f>
        <v>26756639</v>
      </c>
    </row>
    <row r="117" spans="1:5" ht="12" customHeight="1">
      <c r="A117" s="11" t="s">
        <v>17</v>
      </c>
      <c r="B117" s="60" t="s">
        <v>183</v>
      </c>
      <c r="C117" s="13">
        <v>26667739</v>
      </c>
      <c r="D117" s="13">
        <v>88900</v>
      </c>
      <c r="E117" s="13">
        <f>D117+C117</f>
        <v>26756639</v>
      </c>
    </row>
    <row r="118" spans="1:5" ht="12" customHeight="1">
      <c r="A118" s="11" t="s">
        <v>19</v>
      </c>
      <c r="B118" s="70" t="s">
        <v>184</v>
      </c>
      <c r="C118" s="13">
        <v>0</v>
      </c>
      <c r="D118" s="13"/>
      <c r="E118" s="13">
        <f>D118+C118</f>
        <v>0</v>
      </c>
    </row>
    <row r="119" spans="1:5" ht="12" customHeight="1">
      <c r="A119" s="11" t="s">
        <v>21</v>
      </c>
      <c r="B119" s="70" t="s">
        <v>185</v>
      </c>
      <c r="C119" s="20">
        <v>0</v>
      </c>
      <c r="D119" s="20"/>
      <c r="E119" s="13">
        <v>0</v>
      </c>
    </row>
    <row r="120" spans="1:5" ht="12" customHeight="1">
      <c r="A120" s="11" t="s">
        <v>23</v>
      </c>
      <c r="B120" s="70" t="s">
        <v>186</v>
      </c>
      <c r="C120" s="71"/>
      <c r="D120" s="71"/>
      <c r="E120" s="13"/>
    </row>
    <row r="121" spans="1:5" ht="12" customHeight="1">
      <c r="A121" s="11" t="s">
        <v>25</v>
      </c>
      <c r="B121" s="72" t="s">
        <v>187</v>
      </c>
      <c r="C121" s="71">
        <v>0</v>
      </c>
      <c r="D121" s="71">
        <f>D122+D123+D124+D125+D126+D127+D128+D129</f>
        <v>0</v>
      </c>
      <c r="E121" s="71">
        <v>0</v>
      </c>
    </row>
    <row r="122" spans="1:5" ht="12" customHeight="1">
      <c r="A122" s="11" t="s">
        <v>27</v>
      </c>
      <c r="B122" s="73" t="s">
        <v>188</v>
      </c>
      <c r="C122" s="71"/>
      <c r="D122" s="71"/>
      <c r="E122" s="71"/>
    </row>
    <row r="123" spans="1:5" ht="12" customHeight="1">
      <c r="A123" s="11" t="s">
        <v>189</v>
      </c>
      <c r="B123" s="74" t="s">
        <v>190</v>
      </c>
      <c r="C123" s="71"/>
      <c r="D123" s="71"/>
      <c r="E123" s="71"/>
    </row>
    <row r="124" spans="1:5" ht="12" customHeight="1">
      <c r="A124" s="11" t="s">
        <v>191</v>
      </c>
      <c r="B124" s="65" t="s">
        <v>170</v>
      </c>
      <c r="C124" s="71"/>
      <c r="D124" s="71"/>
      <c r="E124" s="71"/>
    </row>
    <row r="125" spans="1:5" ht="12" customHeight="1">
      <c r="A125" s="11" t="s">
        <v>192</v>
      </c>
      <c r="B125" s="65" t="s">
        <v>193</v>
      </c>
      <c r="C125" s="71">
        <v>0</v>
      </c>
      <c r="D125" s="71"/>
      <c r="E125" s="71">
        <v>0</v>
      </c>
    </row>
    <row r="126" spans="1:5" ht="12" customHeight="1">
      <c r="A126" s="11" t="s">
        <v>194</v>
      </c>
      <c r="B126" s="65" t="s">
        <v>195</v>
      </c>
      <c r="C126" s="71"/>
      <c r="D126" s="71"/>
      <c r="E126" s="71"/>
    </row>
    <row r="127" spans="1:5" ht="12" customHeight="1">
      <c r="A127" s="11" t="s">
        <v>196</v>
      </c>
      <c r="B127" s="65" t="s">
        <v>176</v>
      </c>
      <c r="C127" s="71"/>
      <c r="D127" s="71"/>
      <c r="E127" s="71"/>
    </row>
    <row r="128" spans="1:5" ht="12" customHeight="1">
      <c r="A128" s="11" t="s">
        <v>197</v>
      </c>
      <c r="B128" s="65" t="s">
        <v>198</v>
      </c>
      <c r="C128" s="71"/>
      <c r="D128" s="71"/>
      <c r="E128" s="71"/>
    </row>
    <row r="129" spans="1:5" ht="12" customHeight="1" thickBot="1">
      <c r="A129" s="16" t="s">
        <v>199</v>
      </c>
      <c r="B129" s="65" t="s">
        <v>200</v>
      </c>
      <c r="C129" s="75"/>
      <c r="D129" s="75"/>
      <c r="E129" s="75"/>
    </row>
    <row r="130" spans="1:5" ht="12" customHeight="1" thickBot="1">
      <c r="A130" s="8" t="s">
        <v>29</v>
      </c>
      <c r="B130" s="76" t="s">
        <v>407</v>
      </c>
      <c r="C130" s="10">
        <f>C95+C116</f>
        <v>90868950</v>
      </c>
      <c r="D130" s="10">
        <f>D95+D116</f>
        <v>31755958</v>
      </c>
      <c r="E130" s="10">
        <f>D130+C130</f>
        <v>122624908</v>
      </c>
    </row>
    <row r="131" spans="1:5" ht="12" customHeight="1" thickBot="1">
      <c r="A131" s="8" t="s">
        <v>201</v>
      </c>
      <c r="B131" s="144" t="s">
        <v>408</v>
      </c>
      <c r="C131" s="123"/>
      <c r="D131" s="145"/>
      <c r="E131" s="145">
        <f>D131+C131</f>
        <v>0</v>
      </c>
    </row>
    <row r="132" spans="1:5" ht="12" customHeight="1">
      <c r="A132" s="11" t="s">
        <v>45</v>
      </c>
      <c r="B132" s="146" t="s">
        <v>204</v>
      </c>
      <c r="C132" s="147"/>
      <c r="D132" s="147"/>
      <c r="E132" s="147">
        <f>D132+C132</f>
        <v>0</v>
      </c>
    </row>
    <row r="133" spans="1:5" ht="12" customHeight="1">
      <c r="A133" s="11" t="s">
        <v>48</v>
      </c>
      <c r="B133" s="146" t="s">
        <v>205</v>
      </c>
      <c r="C133" s="148"/>
      <c r="D133" s="148"/>
      <c r="E133" s="148"/>
    </row>
    <row r="134" spans="1:5" ht="12" customHeight="1" thickBot="1">
      <c r="A134" s="149" t="s">
        <v>50</v>
      </c>
      <c r="B134" s="150" t="s">
        <v>206</v>
      </c>
      <c r="C134" s="151"/>
      <c r="D134" s="151"/>
      <c r="E134" s="151"/>
    </row>
    <row r="135" spans="1:5" s="143" customFormat="1" ht="12" customHeight="1" thickBot="1">
      <c r="A135" s="8" t="s">
        <v>54</v>
      </c>
      <c r="B135" s="144" t="s">
        <v>409</v>
      </c>
      <c r="C135" s="123"/>
      <c r="D135" s="123"/>
      <c r="E135" s="123"/>
    </row>
    <row r="136" spans="1:5" ht="12" customHeight="1">
      <c r="A136" s="11" t="s">
        <v>56</v>
      </c>
      <c r="B136" s="146" t="s">
        <v>401</v>
      </c>
      <c r="C136" s="152"/>
      <c r="D136" s="152"/>
      <c r="E136" s="152"/>
    </row>
    <row r="137" spans="1:5" ht="12" customHeight="1">
      <c r="A137" s="11" t="s">
        <v>58</v>
      </c>
      <c r="B137" s="146" t="s">
        <v>402</v>
      </c>
      <c r="C137" s="153"/>
      <c r="D137" s="153"/>
      <c r="E137" s="153"/>
    </row>
    <row r="138" spans="1:5" ht="12" customHeight="1">
      <c r="A138" s="11" t="s">
        <v>60</v>
      </c>
      <c r="B138" s="146" t="s">
        <v>403</v>
      </c>
      <c r="C138" s="148"/>
      <c r="D138" s="148"/>
      <c r="E138" s="148"/>
    </row>
    <row r="139" spans="1:5" ht="12" customHeight="1">
      <c r="A139" s="11" t="s">
        <v>62</v>
      </c>
      <c r="B139" s="146" t="s">
        <v>404</v>
      </c>
      <c r="C139" s="152"/>
      <c r="D139" s="152"/>
      <c r="E139" s="152"/>
    </row>
    <row r="140" spans="1:5" ht="12" customHeight="1">
      <c r="A140" s="11" t="s">
        <v>64</v>
      </c>
      <c r="B140" s="146" t="s">
        <v>405</v>
      </c>
      <c r="C140" s="154"/>
      <c r="D140" s="154"/>
      <c r="E140" s="154"/>
    </row>
    <row r="141" spans="1:5" ht="12" customHeight="1" thickBot="1">
      <c r="A141" s="16" t="s">
        <v>66</v>
      </c>
      <c r="B141" s="146" t="s">
        <v>406</v>
      </c>
      <c r="C141" s="155"/>
      <c r="D141" s="155"/>
      <c r="E141" s="155"/>
    </row>
    <row r="142" spans="1:5" s="143" customFormat="1" ht="12" customHeight="1" thickBot="1">
      <c r="A142" s="8" t="s">
        <v>76</v>
      </c>
      <c r="B142" s="76" t="s">
        <v>410</v>
      </c>
      <c r="C142" s="156">
        <v>26016651</v>
      </c>
      <c r="D142" s="156"/>
      <c r="E142" s="156">
        <v>26016651</v>
      </c>
    </row>
    <row r="143" spans="1:8" ht="12" customHeight="1">
      <c r="A143" s="11" t="s">
        <v>78</v>
      </c>
      <c r="B143" s="146" t="s">
        <v>210</v>
      </c>
      <c r="C143" s="157">
        <v>24204182</v>
      </c>
      <c r="D143" s="157"/>
      <c r="E143" s="157">
        <v>24204182</v>
      </c>
      <c r="H143" s="158"/>
    </row>
    <row r="144" spans="1:5" ht="15">
      <c r="A144" s="11" t="s">
        <v>80</v>
      </c>
      <c r="B144" s="146" t="s">
        <v>211</v>
      </c>
      <c r="C144" s="154">
        <v>1812469</v>
      </c>
      <c r="D144" s="154"/>
      <c r="E144" s="154">
        <v>1812469</v>
      </c>
    </row>
    <row r="145" spans="1:5" ht="12" customHeight="1">
      <c r="A145" s="11" t="s">
        <v>82</v>
      </c>
      <c r="B145" s="146" t="s">
        <v>212</v>
      </c>
      <c r="C145" s="154"/>
      <c r="D145" s="154"/>
      <c r="E145" s="154"/>
    </row>
    <row r="146" spans="1:5" s="143" customFormat="1" ht="12" customHeight="1" thickBot="1">
      <c r="A146" s="16" t="s">
        <v>84</v>
      </c>
      <c r="B146" s="159" t="s">
        <v>213</v>
      </c>
      <c r="C146" s="155"/>
      <c r="D146" s="155"/>
      <c r="E146" s="155"/>
    </row>
    <row r="147" spans="1:5" s="143" customFormat="1" ht="12" customHeight="1" thickBot="1">
      <c r="A147" s="8" t="s">
        <v>208</v>
      </c>
      <c r="B147" s="76" t="s">
        <v>417</v>
      </c>
      <c r="C147" s="160"/>
      <c r="D147" s="160"/>
      <c r="E147" s="160"/>
    </row>
    <row r="148" spans="1:5" s="143" customFormat="1" ht="12" customHeight="1">
      <c r="A148" s="11" t="s">
        <v>90</v>
      </c>
      <c r="B148" s="146" t="s">
        <v>411</v>
      </c>
      <c r="C148" s="161">
        <f>+C149+C150+C151+C152</f>
        <v>0</v>
      </c>
      <c r="D148" s="161">
        <f>+D149+D150+D151+D152</f>
        <v>0</v>
      </c>
      <c r="E148" s="161">
        <f>+E149+E150+E151+E152</f>
        <v>0</v>
      </c>
    </row>
    <row r="149" spans="1:5" s="143" customFormat="1" ht="12" customHeight="1">
      <c r="A149" s="11" t="s">
        <v>92</v>
      </c>
      <c r="B149" s="146" t="s">
        <v>412</v>
      </c>
      <c r="C149" s="154"/>
      <c r="D149" s="154"/>
      <c r="E149" s="154"/>
    </row>
    <row r="150" spans="1:5" s="143" customFormat="1" ht="12" customHeight="1">
      <c r="A150" s="11" t="s">
        <v>94</v>
      </c>
      <c r="B150" s="146" t="s">
        <v>413</v>
      </c>
      <c r="C150" s="154"/>
      <c r="D150" s="154"/>
      <c r="E150" s="154"/>
    </row>
    <row r="151" spans="1:5" s="143" customFormat="1" ht="12" customHeight="1">
      <c r="A151" s="11" t="s">
        <v>96</v>
      </c>
      <c r="B151" s="146" t="s">
        <v>414</v>
      </c>
      <c r="C151" s="154"/>
      <c r="D151" s="154"/>
      <c r="E151" s="154"/>
    </row>
    <row r="152" spans="1:5" ht="12.75" customHeight="1" thickBot="1">
      <c r="A152" s="16" t="s">
        <v>415</v>
      </c>
      <c r="B152" s="159" t="s">
        <v>416</v>
      </c>
      <c r="C152" s="155"/>
      <c r="D152" s="155"/>
      <c r="E152" s="155"/>
    </row>
    <row r="153" spans="1:5" ht="12" customHeight="1" thickBot="1">
      <c r="A153" s="83" t="s">
        <v>98</v>
      </c>
      <c r="B153" s="76" t="s">
        <v>418</v>
      </c>
      <c r="C153" s="162"/>
      <c r="D153" s="162"/>
      <c r="E153" s="162"/>
    </row>
    <row r="154" spans="1:5" ht="15" customHeight="1" thickBot="1">
      <c r="A154" s="83" t="s">
        <v>108</v>
      </c>
      <c r="B154" s="163" t="s">
        <v>419</v>
      </c>
      <c r="C154" s="164">
        <f>+C133+C153</f>
        <v>0</v>
      </c>
      <c r="D154" s="164">
        <f>+D133+D153</f>
        <v>0</v>
      </c>
      <c r="E154" s="164">
        <f>+E133+E153</f>
        <v>0</v>
      </c>
    </row>
    <row r="155" spans="1:5" ht="15.75" thickBot="1">
      <c r="A155" s="165" t="s">
        <v>215</v>
      </c>
      <c r="B155" s="166" t="s">
        <v>420</v>
      </c>
      <c r="C155" s="167">
        <f>C142</f>
        <v>26016651</v>
      </c>
      <c r="D155" s="168"/>
      <c r="E155" s="169">
        <f>E142</f>
        <v>26016651</v>
      </c>
    </row>
    <row r="156" spans="1:5" ht="15" customHeight="1" thickBot="1">
      <c r="A156" s="170" t="s">
        <v>253</v>
      </c>
      <c r="B156" s="171" t="s">
        <v>421</v>
      </c>
      <c r="C156" s="172">
        <f>C130+C155</f>
        <v>116885601</v>
      </c>
      <c r="D156" s="173">
        <f>D130</f>
        <v>31755958</v>
      </c>
      <c r="E156" s="174">
        <f>E130+E142</f>
        <v>148641559</v>
      </c>
    </row>
    <row r="157" spans="1:5" ht="14.25" customHeight="1">
      <c r="A157" s="175"/>
      <c r="B157" s="176"/>
      <c r="C157" s="177"/>
      <c r="D157" s="177"/>
      <c r="E157" s="177"/>
    </row>
  </sheetData>
  <sheetProtection/>
  <mergeCells count="7">
    <mergeCell ref="C92:E92"/>
    <mergeCell ref="A7:A8"/>
    <mergeCell ref="C5:E5"/>
    <mergeCell ref="B7:B8"/>
    <mergeCell ref="C7:C8"/>
    <mergeCell ref="D7:D8"/>
    <mergeCell ref="E7:E8"/>
  </mergeCells>
  <printOptions/>
  <pageMargins left="0.3937007874015748" right="0.3937007874015748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 
Tiszagyulaháza község 2018.évi költségvetési bevételei és kiadásai, előirányzat csoportonként és kiemelt előirányzatonként&amp;R&amp;"-,Dőlt"&amp;8 2.melléklet a....../2018.(....)Önkormányzati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91">
      <selection activeCell="L114" sqref="L114"/>
    </sheetView>
  </sheetViews>
  <sheetFormatPr defaultColWidth="9.140625" defaultRowHeight="15"/>
  <cols>
    <col min="1" max="1" width="8.00390625" style="178" customWidth="1"/>
    <col min="2" max="2" width="53.8515625" style="179" customWidth="1"/>
    <col min="3" max="3" width="9.7109375" style="180" customWidth="1"/>
    <col min="4" max="4" width="12.421875" style="180" customWidth="1"/>
    <col min="5" max="5" width="10.140625" style="180" customWidth="1"/>
    <col min="6" max="6" width="9.421875" style="180" customWidth="1"/>
    <col min="7" max="16384" width="9.140625" style="105" customWidth="1"/>
  </cols>
  <sheetData>
    <row r="1" spans="1:6" s="93" customFormat="1" ht="15.75">
      <c r="A1" s="90"/>
      <c r="B1" s="91"/>
      <c r="C1" s="92"/>
      <c r="D1" s="92"/>
      <c r="E1" s="92"/>
      <c r="F1" s="92"/>
    </row>
    <row r="2" spans="1:6" s="102" customFormat="1" ht="14.25" thickBot="1">
      <c r="A2" s="100"/>
      <c r="B2" s="100"/>
      <c r="C2" s="101"/>
      <c r="D2" s="101"/>
      <c r="E2" s="101"/>
      <c r="F2" s="101" t="s">
        <v>425</v>
      </c>
    </row>
    <row r="3" spans="1:6" ht="15.75" customHeight="1" thickBot="1">
      <c r="A3" s="103" t="s">
        <v>235</v>
      </c>
      <c r="B3" s="181" t="s">
        <v>227</v>
      </c>
      <c r="C3" s="444" t="s">
        <v>383</v>
      </c>
      <c r="D3" s="436"/>
      <c r="E3" s="436"/>
      <c r="F3" s="437"/>
    </row>
    <row r="4" spans="1:6" s="109" customFormat="1" ht="16.5" thickBot="1">
      <c r="A4" s="106" t="s">
        <v>217</v>
      </c>
      <c r="B4" s="107" t="s">
        <v>218</v>
      </c>
      <c r="C4" s="108" t="s">
        <v>219</v>
      </c>
      <c r="D4" s="108" t="s">
        <v>224</v>
      </c>
      <c r="E4" s="108" t="s">
        <v>225</v>
      </c>
      <c r="F4" s="108" t="s">
        <v>226</v>
      </c>
    </row>
    <row r="5" spans="1:6" s="109" customFormat="1" ht="15.75" customHeight="1">
      <c r="A5" s="438"/>
      <c r="B5" s="440" t="s">
        <v>228</v>
      </c>
      <c r="C5" s="442" t="s">
        <v>239</v>
      </c>
      <c r="D5" s="438" t="s">
        <v>237</v>
      </c>
      <c r="E5" s="438" t="s">
        <v>240</v>
      </c>
      <c r="F5" s="438" t="s">
        <v>241</v>
      </c>
    </row>
    <row r="6" spans="1:6" s="109" customFormat="1" ht="16.5" thickBot="1">
      <c r="A6" s="439"/>
      <c r="B6" s="441"/>
      <c r="C6" s="443"/>
      <c r="D6" s="439"/>
      <c r="E6" s="439"/>
      <c r="F6" s="439"/>
    </row>
    <row r="7" spans="1:6" s="109" customFormat="1" ht="16.5" thickBot="1">
      <c r="A7" s="110" t="s">
        <v>3</v>
      </c>
      <c r="B7" s="9" t="s">
        <v>4</v>
      </c>
      <c r="C7" s="10">
        <f>D7+E7+F7</f>
        <v>0</v>
      </c>
      <c r="D7" s="10">
        <f>D8+D9+D10+D11</f>
        <v>0</v>
      </c>
      <c r="E7" s="10">
        <f>E8+E9+E10+E11</f>
        <v>0</v>
      </c>
      <c r="F7" s="10">
        <f>F8+F9+F10+F11</f>
        <v>0</v>
      </c>
    </row>
    <row r="8" spans="1:6" s="113" customFormat="1" ht="15">
      <c r="A8" s="193" t="s">
        <v>5</v>
      </c>
      <c r="B8" s="211" t="s">
        <v>6</v>
      </c>
      <c r="C8" s="59"/>
      <c r="D8" s="194"/>
      <c r="E8" s="194"/>
      <c r="F8" s="194"/>
    </row>
    <row r="9" spans="1:6" s="116" customFormat="1" ht="15">
      <c r="A9" s="114" t="s">
        <v>7</v>
      </c>
      <c r="B9" s="115" t="s">
        <v>8</v>
      </c>
      <c r="C9" s="20"/>
      <c r="D9" s="154"/>
      <c r="E9" s="152"/>
      <c r="F9" s="152"/>
    </row>
    <row r="10" spans="1:6" s="116" customFormat="1" ht="15">
      <c r="A10" s="114" t="s">
        <v>9</v>
      </c>
      <c r="B10" s="115" t="s">
        <v>10</v>
      </c>
      <c r="C10" s="20"/>
      <c r="D10" s="154"/>
      <c r="E10" s="152"/>
      <c r="F10" s="152"/>
    </row>
    <row r="11" spans="1:6" s="116" customFormat="1" ht="15">
      <c r="A11" s="114" t="s">
        <v>11</v>
      </c>
      <c r="B11" s="115" t="s">
        <v>12</v>
      </c>
      <c r="C11" s="20"/>
      <c r="D11" s="154"/>
      <c r="E11" s="152"/>
      <c r="F11" s="152"/>
    </row>
    <row r="12" spans="1:6" s="116" customFormat="1" ht="15">
      <c r="A12" s="14" t="s">
        <v>13</v>
      </c>
      <c r="B12" s="15" t="s">
        <v>379</v>
      </c>
      <c r="C12" s="20"/>
      <c r="D12" s="154"/>
      <c r="E12" s="152"/>
      <c r="F12" s="152"/>
    </row>
    <row r="13" spans="1:6" s="116" customFormat="1" ht="16.5" thickBot="1">
      <c r="A13" s="212" t="s">
        <v>380</v>
      </c>
      <c r="B13" s="213" t="s">
        <v>381</v>
      </c>
      <c r="C13" s="214"/>
      <c r="D13" s="215"/>
      <c r="E13" s="215"/>
      <c r="F13" s="215"/>
    </row>
    <row r="14" spans="1:6" s="113" customFormat="1" ht="21.75" thickBot="1">
      <c r="A14" s="110" t="s">
        <v>15</v>
      </c>
      <c r="B14" s="210" t="s">
        <v>16</v>
      </c>
      <c r="C14" s="208">
        <f>+C15+C16+C17+C18+C19</f>
        <v>0</v>
      </c>
      <c r="D14" s="208">
        <f>+D15+D16+D17+D18+D19</f>
        <v>0</v>
      </c>
      <c r="E14" s="208">
        <f>C14+D14</f>
        <v>0</v>
      </c>
      <c r="F14" s="208">
        <f>D14+E14</f>
        <v>0</v>
      </c>
    </row>
    <row r="15" spans="1:6" s="113" customFormat="1" ht="15">
      <c r="A15" s="111" t="s">
        <v>17</v>
      </c>
      <c r="B15" s="112" t="s">
        <v>18</v>
      </c>
      <c r="C15" s="13"/>
      <c r="D15" s="13"/>
      <c r="E15" s="13">
        <f>C15+D15</f>
        <v>0</v>
      </c>
      <c r="F15" s="13">
        <f>D15+E15</f>
        <v>0</v>
      </c>
    </row>
    <row r="16" spans="1:6" s="113" customFormat="1" ht="15">
      <c r="A16" s="114" t="s">
        <v>19</v>
      </c>
      <c r="B16" s="115" t="s">
        <v>20</v>
      </c>
      <c r="C16" s="20"/>
      <c r="D16" s="20"/>
      <c r="E16" s="13">
        <f aca="true" t="shared" si="0" ref="E16:F20">C16+D16</f>
        <v>0</v>
      </c>
      <c r="F16" s="13">
        <f t="shared" si="0"/>
        <v>0</v>
      </c>
    </row>
    <row r="17" spans="1:6" s="113" customFormat="1" ht="15">
      <c r="A17" s="114" t="s">
        <v>21</v>
      </c>
      <c r="B17" s="115" t="s">
        <v>22</v>
      </c>
      <c r="C17" s="20"/>
      <c r="D17" s="20"/>
      <c r="E17" s="13">
        <f t="shared" si="0"/>
        <v>0</v>
      </c>
      <c r="F17" s="13">
        <f t="shared" si="0"/>
        <v>0</v>
      </c>
    </row>
    <row r="18" spans="1:6" s="113" customFormat="1" ht="15">
      <c r="A18" s="114" t="s">
        <v>23</v>
      </c>
      <c r="B18" s="115" t="s">
        <v>24</v>
      </c>
      <c r="C18" s="20"/>
      <c r="D18" s="20"/>
      <c r="E18" s="13">
        <f t="shared" si="0"/>
        <v>0</v>
      </c>
      <c r="F18" s="13">
        <f t="shared" si="0"/>
        <v>0</v>
      </c>
    </row>
    <row r="19" spans="1:6" s="113" customFormat="1" ht="15">
      <c r="A19" s="114" t="s">
        <v>25</v>
      </c>
      <c r="B19" s="115" t="s">
        <v>26</v>
      </c>
      <c r="C19" s="20"/>
      <c r="D19" s="20"/>
      <c r="E19" s="13">
        <f t="shared" si="0"/>
        <v>0</v>
      </c>
      <c r="F19" s="13">
        <f t="shared" si="0"/>
        <v>0</v>
      </c>
    </row>
    <row r="20" spans="1:6" s="116" customFormat="1" ht="15.75" thickBot="1">
      <c r="A20" s="118" t="s">
        <v>27</v>
      </c>
      <c r="B20" s="119" t="s">
        <v>28</v>
      </c>
      <c r="C20" s="23"/>
      <c r="D20" s="23"/>
      <c r="E20" s="13">
        <f t="shared" si="0"/>
        <v>0</v>
      </c>
      <c r="F20" s="13">
        <f t="shared" si="0"/>
        <v>0</v>
      </c>
    </row>
    <row r="21" spans="1:6" s="116" customFormat="1" ht="21.75" thickBot="1">
      <c r="A21" s="51" t="s">
        <v>29</v>
      </c>
      <c r="B21" s="9" t="s">
        <v>30</v>
      </c>
      <c r="C21" s="10">
        <f>+C22+C23+C24+C25+C26</f>
        <v>0</v>
      </c>
      <c r="D21" s="10">
        <f>+D22+D23+D24+D25+D26</f>
        <v>0</v>
      </c>
      <c r="E21" s="10">
        <f>D21+C21</f>
        <v>0</v>
      </c>
      <c r="F21" s="10">
        <f>E21+D21</f>
        <v>0</v>
      </c>
    </row>
    <row r="22" spans="1:6" s="116" customFormat="1" ht="15">
      <c r="A22" s="111" t="s">
        <v>31</v>
      </c>
      <c r="B22" s="112" t="s">
        <v>32</v>
      </c>
      <c r="C22" s="13"/>
      <c r="D22" s="13"/>
      <c r="E22" s="13">
        <f>D22+C22</f>
        <v>0</v>
      </c>
      <c r="F22" s="13">
        <f>E22+D22</f>
        <v>0</v>
      </c>
    </row>
    <row r="23" spans="1:6" s="113" customFormat="1" ht="15">
      <c r="A23" s="114" t="s">
        <v>33</v>
      </c>
      <c r="B23" s="115" t="s">
        <v>34</v>
      </c>
      <c r="C23" s="20"/>
      <c r="D23" s="20"/>
      <c r="E23" s="13">
        <f aca="true" t="shared" si="1" ref="E23:F27">D23+C23</f>
        <v>0</v>
      </c>
      <c r="F23" s="13">
        <f t="shared" si="1"/>
        <v>0</v>
      </c>
    </row>
    <row r="24" spans="1:6" s="116" customFormat="1" ht="15">
      <c r="A24" s="114" t="s">
        <v>35</v>
      </c>
      <c r="B24" s="115" t="s">
        <v>36</v>
      </c>
      <c r="C24" s="20"/>
      <c r="D24" s="20"/>
      <c r="E24" s="13">
        <f t="shared" si="1"/>
        <v>0</v>
      </c>
      <c r="F24" s="13">
        <f t="shared" si="1"/>
        <v>0</v>
      </c>
    </row>
    <row r="25" spans="1:6" s="116" customFormat="1" ht="15">
      <c r="A25" s="114" t="s">
        <v>37</v>
      </c>
      <c r="B25" s="115" t="s">
        <v>38</v>
      </c>
      <c r="C25" s="20"/>
      <c r="D25" s="20"/>
      <c r="E25" s="13">
        <f t="shared" si="1"/>
        <v>0</v>
      </c>
      <c r="F25" s="13">
        <f t="shared" si="1"/>
        <v>0</v>
      </c>
    </row>
    <row r="26" spans="1:6" s="116" customFormat="1" ht="15">
      <c r="A26" s="114" t="s">
        <v>39</v>
      </c>
      <c r="B26" s="115" t="s">
        <v>40</v>
      </c>
      <c r="C26" s="20">
        <f>C27</f>
        <v>0</v>
      </c>
      <c r="D26" s="20"/>
      <c r="E26" s="13">
        <f>D26+C26</f>
        <v>0</v>
      </c>
      <c r="F26" s="13">
        <f>E26+D26</f>
        <v>0</v>
      </c>
    </row>
    <row r="27" spans="1:6" s="116" customFormat="1" ht="15.75" thickBot="1">
      <c r="A27" s="118" t="s">
        <v>41</v>
      </c>
      <c r="B27" s="119" t="s">
        <v>42</v>
      </c>
      <c r="C27" s="23">
        <v>0</v>
      </c>
      <c r="D27" s="23"/>
      <c r="E27" s="13">
        <f t="shared" si="1"/>
        <v>0</v>
      </c>
      <c r="F27" s="13">
        <f t="shared" si="1"/>
        <v>0</v>
      </c>
    </row>
    <row r="28" spans="1:6" s="116" customFormat="1" ht="15.75" thickBot="1">
      <c r="A28" s="51" t="s">
        <v>43</v>
      </c>
      <c r="B28" s="9" t="s">
        <v>44</v>
      </c>
      <c r="C28" s="24"/>
      <c r="D28" s="24"/>
      <c r="E28" s="24"/>
      <c r="F28" s="24"/>
    </row>
    <row r="29" spans="1:6" s="116" customFormat="1" ht="15.75" thickBot="1">
      <c r="A29" s="114" t="s">
        <v>45</v>
      </c>
      <c r="B29" s="115" t="s">
        <v>46</v>
      </c>
      <c r="C29" s="20"/>
      <c r="D29" s="182"/>
      <c r="E29" s="183">
        <f aca="true" t="shared" si="2" ref="E29:F33">D29+C29</f>
        <v>0</v>
      </c>
      <c r="F29" s="184">
        <f t="shared" si="2"/>
        <v>0</v>
      </c>
    </row>
    <row r="30" spans="1:6" s="116" customFormat="1" ht="15.75" thickBot="1">
      <c r="A30" s="114" t="s">
        <v>48</v>
      </c>
      <c r="B30" s="115" t="s">
        <v>47</v>
      </c>
      <c r="C30" s="20"/>
      <c r="D30" s="182"/>
      <c r="E30" s="185">
        <f t="shared" si="2"/>
        <v>0</v>
      </c>
      <c r="F30" s="186">
        <f t="shared" si="2"/>
        <v>0</v>
      </c>
    </row>
    <row r="31" spans="1:6" s="116" customFormat="1" ht="15">
      <c r="A31" s="114" t="s">
        <v>50</v>
      </c>
      <c r="B31" s="115" t="s">
        <v>49</v>
      </c>
      <c r="C31" s="20"/>
      <c r="D31" s="20"/>
      <c r="E31" s="120">
        <f t="shared" si="2"/>
        <v>0</v>
      </c>
      <c r="F31" s="120">
        <f t="shared" si="2"/>
        <v>0</v>
      </c>
    </row>
    <row r="32" spans="1:6" s="116" customFormat="1" ht="15">
      <c r="A32" s="114" t="s">
        <v>52</v>
      </c>
      <c r="B32" s="115" t="s">
        <v>51</v>
      </c>
      <c r="C32" s="20"/>
      <c r="D32" s="20"/>
      <c r="E32" s="120">
        <f t="shared" si="2"/>
        <v>0</v>
      </c>
      <c r="F32" s="120">
        <f t="shared" si="2"/>
        <v>0</v>
      </c>
    </row>
    <row r="33" spans="1:6" s="116" customFormat="1" ht="15.75" thickBot="1">
      <c r="A33" s="118" t="s">
        <v>387</v>
      </c>
      <c r="B33" s="119" t="s">
        <v>53</v>
      </c>
      <c r="C33" s="23"/>
      <c r="D33" s="23"/>
      <c r="E33" s="120">
        <f t="shared" si="2"/>
        <v>0</v>
      </c>
      <c r="F33" s="120">
        <f t="shared" si="2"/>
        <v>0</v>
      </c>
    </row>
    <row r="34" spans="1:6" s="116" customFormat="1" ht="15.75" thickBot="1">
      <c r="A34" s="51" t="s">
        <v>54</v>
      </c>
      <c r="B34" s="9" t="s">
        <v>55</v>
      </c>
      <c r="C34" s="10">
        <f>D34+E34+F34</f>
        <v>7551776</v>
      </c>
      <c r="D34" s="10">
        <f>D35+D36+D37+D38+D39+D40+D41+D42+D43+D44</f>
        <v>1744554</v>
      </c>
      <c r="E34" s="10">
        <f>E35+E36+E37+E38+E39+E40+E41+E42+E43+E44</f>
        <v>5807222</v>
      </c>
      <c r="F34" s="10">
        <f>F35+F36+F37+F38+F39+F40+F41+F42+F43+F44</f>
        <v>0</v>
      </c>
    </row>
    <row r="35" spans="1:6" s="116" customFormat="1" ht="15">
      <c r="A35" s="111" t="s">
        <v>56</v>
      </c>
      <c r="B35" s="112" t="s">
        <v>57</v>
      </c>
      <c r="C35" s="13">
        <f>D35+E35+F35</f>
        <v>0</v>
      </c>
      <c r="D35" s="13"/>
      <c r="E35" s="13">
        <v>0</v>
      </c>
      <c r="F35" s="13">
        <v>0</v>
      </c>
    </row>
    <row r="36" spans="1:6" s="116" customFormat="1" ht="15">
      <c r="A36" s="114" t="s">
        <v>58</v>
      </c>
      <c r="B36" s="115" t="s">
        <v>59</v>
      </c>
      <c r="C36" s="13">
        <f>D36+E36</f>
        <v>4910264</v>
      </c>
      <c r="D36" s="20">
        <v>337648</v>
      </c>
      <c r="E36" s="13">
        <v>4572616</v>
      </c>
      <c r="F36" s="13">
        <v>0</v>
      </c>
    </row>
    <row r="37" spans="1:6" s="116" customFormat="1" ht="15">
      <c r="A37" s="114" t="s">
        <v>60</v>
      </c>
      <c r="B37" s="115" t="s">
        <v>61</v>
      </c>
      <c r="C37" s="13">
        <f aca="true" t="shared" si="3" ref="C37:C44">D37+E37+F37</f>
        <v>0</v>
      </c>
      <c r="D37" s="20"/>
      <c r="E37" s="13">
        <v>0</v>
      </c>
      <c r="F37" s="13">
        <v>0</v>
      </c>
    </row>
    <row r="38" spans="1:6" s="116" customFormat="1" ht="15">
      <c r="A38" s="114" t="s">
        <v>62</v>
      </c>
      <c r="B38" s="115" t="s">
        <v>63</v>
      </c>
      <c r="C38" s="13">
        <f t="shared" si="3"/>
        <v>0</v>
      </c>
      <c r="D38" s="20"/>
      <c r="E38" s="13">
        <v>0</v>
      </c>
      <c r="F38" s="13">
        <v>0</v>
      </c>
    </row>
    <row r="39" spans="1:6" s="116" customFormat="1" ht="15">
      <c r="A39" s="114" t="s">
        <v>64</v>
      </c>
      <c r="B39" s="115" t="s">
        <v>65</v>
      </c>
      <c r="C39" s="13">
        <v>1028143</v>
      </c>
      <c r="D39" s="20">
        <v>1028143</v>
      </c>
      <c r="E39" s="13">
        <v>0</v>
      </c>
      <c r="F39" s="13">
        <v>0</v>
      </c>
    </row>
    <row r="40" spans="1:6" s="116" customFormat="1" ht="15">
      <c r="A40" s="114" t="s">
        <v>66</v>
      </c>
      <c r="B40" s="115" t="s">
        <v>67</v>
      </c>
      <c r="C40" s="13">
        <f t="shared" si="3"/>
        <v>1603369</v>
      </c>
      <c r="D40" s="20">
        <v>368763</v>
      </c>
      <c r="E40" s="13">
        <v>1234606</v>
      </c>
      <c r="F40" s="13">
        <v>0</v>
      </c>
    </row>
    <row r="41" spans="1:6" s="116" customFormat="1" ht="15">
      <c r="A41" s="114" t="s">
        <v>68</v>
      </c>
      <c r="B41" s="115" t="s">
        <v>69</v>
      </c>
      <c r="C41" s="13">
        <f t="shared" si="3"/>
        <v>0</v>
      </c>
      <c r="D41" s="20"/>
      <c r="E41" s="13">
        <v>0</v>
      </c>
      <c r="F41" s="13">
        <v>0</v>
      </c>
    </row>
    <row r="42" spans="1:6" s="116" customFormat="1" ht="15">
      <c r="A42" s="114" t="s">
        <v>70</v>
      </c>
      <c r="B42" s="115" t="s">
        <v>71</v>
      </c>
      <c r="C42" s="13">
        <f t="shared" si="3"/>
        <v>10000</v>
      </c>
      <c r="D42" s="20">
        <v>10000</v>
      </c>
      <c r="E42" s="13">
        <v>0</v>
      </c>
      <c r="F42" s="13">
        <v>0</v>
      </c>
    </row>
    <row r="43" spans="1:6" s="116" customFormat="1" ht="15">
      <c r="A43" s="114" t="s">
        <v>72</v>
      </c>
      <c r="B43" s="115" t="s">
        <v>73</v>
      </c>
      <c r="C43" s="13">
        <f t="shared" si="3"/>
        <v>0</v>
      </c>
      <c r="D43" s="25"/>
      <c r="E43" s="13">
        <v>0</v>
      </c>
      <c r="F43" s="13">
        <v>0</v>
      </c>
    </row>
    <row r="44" spans="1:6" s="116" customFormat="1" ht="15">
      <c r="A44" s="14" t="s">
        <v>74</v>
      </c>
      <c r="B44" s="15" t="s">
        <v>385</v>
      </c>
      <c r="C44" s="13">
        <f t="shared" si="3"/>
        <v>0</v>
      </c>
      <c r="D44" s="30"/>
      <c r="E44" s="18">
        <v>0</v>
      </c>
      <c r="F44" s="18">
        <v>0</v>
      </c>
    </row>
    <row r="45" spans="1:6" s="116" customFormat="1" ht="15.75" thickBot="1">
      <c r="A45" s="14" t="s">
        <v>386</v>
      </c>
      <c r="B45" s="15" t="s">
        <v>75</v>
      </c>
      <c r="C45" s="18"/>
      <c r="D45" s="121"/>
      <c r="E45" s="122"/>
      <c r="F45" s="18"/>
    </row>
    <row r="46" spans="1:6" s="116" customFormat="1" ht="15.75" thickBot="1">
      <c r="A46" s="51" t="s">
        <v>76</v>
      </c>
      <c r="B46" s="9" t="s">
        <v>77</v>
      </c>
      <c r="C46" s="10">
        <f>SUM(C47:C51)</f>
        <v>0</v>
      </c>
      <c r="D46" s="10">
        <f>SUM(D47:D51)</f>
        <v>0</v>
      </c>
      <c r="E46" s="123">
        <f>D46+C46</f>
        <v>0</v>
      </c>
      <c r="F46" s="145">
        <f>E46+D46</f>
        <v>0</v>
      </c>
    </row>
    <row r="47" spans="1:6" s="116" customFormat="1" ht="15">
      <c r="A47" s="111" t="s">
        <v>78</v>
      </c>
      <c r="B47" s="112" t="s">
        <v>79</v>
      </c>
      <c r="C47" s="29"/>
      <c r="D47" s="29"/>
      <c r="E47" s="29"/>
      <c r="F47" s="29"/>
    </row>
    <row r="48" spans="1:6" s="116" customFormat="1" ht="15">
      <c r="A48" s="114" t="s">
        <v>80</v>
      </c>
      <c r="B48" s="115" t="s">
        <v>81</v>
      </c>
      <c r="C48" s="25"/>
      <c r="D48" s="25"/>
      <c r="E48" s="25"/>
      <c r="F48" s="25"/>
    </row>
    <row r="49" spans="1:6" s="116" customFormat="1" ht="15">
      <c r="A49" s="114" t="s">
        <v>82</v>
      </c>
      <c r="B49" s="115" t="s">
        <v>83</v>
      </c>
      <c r="C49" s="25"/>
      <c r="D49" s="25"/>
      <c r="E49" s="25"/>
      <c r="F49" s="25"/>
    </row>
    <row r="50" spans="1:6" s="116" customFormat="1" ht="15">
      <c r="A50" s="114" t="s">
        <v>84</v>
      </c>
      <c r="B50" s="115" t="s">
        <v>85</v>
      </c>
      <c r="C50" s="25"/>
      <c r="D50" s="25"/>
      <c r="E50" s="25"/>
      <c r="F50" s="25"/>
    </row>
    <row r="51" spans="1:6" s="116" customFormat="1" ht="15.75" thickBot="1">
      <c r="A51" s="118" t="s">
        <v>86</v>
      </c>
      <c r="B51" s="119" t="s">
        <v>87</v>
      </c>
      <c r="C51" s="30"/>
      <c r="D51" s="30"/>
      <c r="E51" s="30"/>
      <c r="F51" s="30"/>
    </row>
    <row r="52" spans="1:6" s="116" customFormat="1" ht="15.75" thickBot="1">
      <c r="A52" s="51" t="s">
        <v>88</v>
      </c>
      <c r="B52" s="9" t="s">
        <v>89</v>
      </c>
      <c r="C52" s="10">
        <f>SUM(C53:C55)</f>
        <v>0</v>
      </c>
      <c r="D52" s="10">
        <f>SUM(D53:D55)</f>
        <v>0</v>
      </c>
      <c r="E52" s="10">
        <f>D52+C52</f>
        <v>0</v>
      </c>
      <c r="F52" s="10">
        <f>E52+D52</f>
        <v>0</v>
      </c>
    </row>
    <row r="53" spans="1:6" s="116" customFormat="1" ht="15">
      <c r="A53" s="111" t="s">
        <v>90</v>
      </c>
      <c r="B53" s="112" t="s">
        <v>91</v>
      </c>
      <c r="C53" s="13"/>
      <c r="D53" s="13"/>
      <c r="E53" s="13">
        <f>C53+D53</f>
        <v>0</v>
      </c>
      <c r="F53" s="13">
        <f>D53+E53</f>
        <v>0</v>
      </c>
    </row>
    <row r="54" spans="1:6" s="116" customFormat="1" ht="22.5">
      <c r="A54" s="114" t="s">
        <v>92</v>
      </c>
      <c r="B54" s="115" t="s">
        <v>93</v>
      </c>
      <c r="C54" s="20"/>
      <c r="D54" s="20"/>
      <c r="E54" s="13">
        <f aca="true" t="shared" si="4" ref="E54:F56">C54+D54</f>
        <v>0</v>
      </c>
      <c r="F54" s="13">
        <f t="shared" si="4"/>
        <v>0</v>
      </c>
    </row>
    <row r="55" spans="1:6" s="116" customFormat="1" ht="15">
      <c r="A55" s="114" t="s">
        <v>94</v>
      </c>
      <c r="B55" s="115" t="s">
        <v>95</v>
      </c>
      <c r="C55" s="20">
        <v>0</v>
      </c>
      <c r="D55" s="20"/>
      <c r="E55" s="13">
        <f t="shared" si="4"/>
        <v>0</v>
      </c>
      <c r="F55" s="13">
        <f t="shared" si="4"/>
        <v>0</v>
      </c>
    </row>
    <row r="56" spans="1:6" s="116" customFormat="1" ht="15.75" thickBot="1">
      <c r="A56" s="118" t="s">
        <v>96</v>
      </c>
      <c r="B56" s="119" t="s">
        <v>97</v>
      </c>
      <c r="C56" s="23"/>
      <c r="D56" s="23"/>
      <c r="E56" s="13">
        <f t="shared" si="4"/>
        <v>0</v>
      </c>
      <c r="F56" s="13">
        <f t="shared" si="4"/>
        <v>0</v>
      </c>
    </row>
    <row r="57" spans="1:6" s="116" customFormat="1" ht="15.75" thickBot="1">
      <c r="A57" s="51" t="s">
        <v>98</v>
      </c>
      <c r="B57" s="117" t="s">
        <v>99</v>
      </c>
      <c r="C57" s="10">
        <f>SUM(C58:C60)</f>
        <v>0</v>
      </c>
      <c r="D57" s="10">
        <f>SUM(D58:D60)</f>
        <v>0</v>
      </c>
      <c r="E57" s="10">
        <f>SUM(E58:E60)</f>
        <v>0</v>
      </c>
      <c r="F57" s="10">
        <f>SUM(F58:F60)</f>
        <v>0</v>
      </c>
    </row>
    <row r="58" spans="1:6" s="116" customFormat="1" ht="15">
      <c r="A58" s="111" t="s">
        <v>100</v>
      </c>
      <c r="B58" s="112" t="s">
        <v>101</v>
      </c>
      <c r="C58" s="25"/>
      <c r="D58" s="25"/>
      <c r="E58" s="25"/>
      <c r="F58" s="25"/>
    </row>
    <row r="59" spans="1:6" s="116" customFormat="1" ht="22.5">
      <c r="A59" s="114" t="s">
        <v>102</v>
      </c>
      <c r="B59" s="115" t="s">
        <v>103</v>
      </c>
      <c r="C59" s="25"/>
      <c r="D59" s="25"/>
      <c r="E59" s="25"/>
      <c r="F59" s="25"/>
    </row>
    <row r="60" spans="1:6" s="116" customFormat="1" ht="15">
      <c r="A60" s="114" t="s">
        <v>104</v>
      </c>
      <c r="B60" s="115" t="s">
        <v>105</v>
      </c>
      <c r="C60" s="25"/>
      <c r="D60" s="25"/>
      <c r="E60" s="25"/>
      <c r="F60" s="25"/>
    </row>
    <row r="61" spans="1:6" s="116" customFormat="1" ht="15">
      <c r="A61" s="114" t="s">
        <v>106</v>
      </c>
      <c r="B61" s="115" t="s">
        <v>107</v>
      </c>
      <c r="C61" s="25"/>
      <c r="D61" s="25"/>
      <c r="E61" s="25"/>
      <c r="F61" s="25"/>
    </row>
    <row r="62" spans="1:6" s="116" customFormat="1" ht="15.75" thickBot="1">
      <c r="A62" s="110" t="s">
        <v>108</v>
      </c>
      <c r="B62" s="124" t="s">
        <v>109</v>
      </c>
      <c r="C62" s="125">
        <f>D62+E62</f>
        <v>7551776</v>
      </c>
      <c r="D62" s="125">
        <f>+D7+D14+D21+D28+D34+D46+D52+D57</f>
        <v>1744554</v>
      </c>
      <c r="E62" s="125">
        <f>+E7+E14+E21+E28+E34+E46+E52+E57</f>
        <v>5807222</v>
      </c>
      <c r="F62" s="125">
        <v>0</v>
      </c>
    </row>
    <row r="63" spans="1:6" s="116" customFormat="1" ht="15.75" thickBot="1">
      <c r="A63" s="126" t="s">
        <v>229</v>
      </c>
      <c r="B63" s="117" t="s">
        <v>111</v>
      </c>
      <c r="C63" s="10">
        <f>SUM(C64:C66)</f>
        <v>0</v>
      </c>
      <c r="D63" s="10">
        <f>SUM(D64:D66)</f>
        <v>0</v>
      </c>
      <c r="E63" s="10">
        <f aca="true" t="shared" si="5" ref="E63:F66">D63+C63</f>
        <v>0</v>
      </c>
      <c r="F63" s="10">
        <f t="shared" si="5"/>
        <v>0</v>
      </c>
    </row>
    <row r="64" spans="1:6" s="116" customFormat="1" ht="15">
      <c r="A64" s="111" t="s">
        <v>112</v>
      </c>
      <c r="B64" s="112" t="s">
        <v>113</v>
      </c>
      <c r="C64" s="25"/>
      <c r="D64" s="25"/>
      <c r="E64" s="25">
        <f t="shared" si="5"/>
        <v>0</v>
      </c>
      <c r="F64" s="25">
        <f t="shared" si="5"/>
        <v>0</v>
      </c>
    </row>
    <row r="65" spans="1:6" s="116" customFormat="1" ht="15">
      <c r="A65" s="114" t="s">
        <v>114</v>
      </c>
      <c r="B65" s="115" t="s">
        <v>115</v>
      </c>
      <c r="C65" s="25">
        <v>0</v>
      </c>
      <c r="D65" s="25"/>
      <c r="E65" s="25">
        <f t="shared" si="5"/>
        <v>0</v>
      </c>
      <c r="F65" s="25">
        <f t="shared" si="5"/>
        <v>0</v>
      </c>
    </row>
    <row r="66" spans="1:6" s="116" customFormat="1" ht="15.75" thickBot="1">
      <c r="A66" s="118" t="s">
        <v>116</v>
      </c>
      <c r="B66" s="127" t="s">
        <v>117</v>
      </c>
      <c r="C66" s="25">
        <v>0</v>
      </c>
      <c r="D66" s="25"/>
      <c r="E66" s="25">
        <f t="shared" si="5"/>
        <v>0</v>
      </c>
      <c r="F66" s="25">
        <f t="shared" si="5"/>
        <v>0</v>
      </c>
    </row>
    <row r="67" spans="1:6" s="116" customFormat="1" ht="15.75" thickBot="1">
      <c r="A67" s="126" t="s">
        <v>118</v>
      </c>
      <c r="B67" s="117" t="s">
        <v>119</v>
      </c>
      <c r="C67" s="10">
        <f>SUM(C68:C71)</f>
        <v>0</v>
      </c>
      <c r="D67" s="10">
        <f>SUM(D68:D71)</f>
        <v>0</v>
      </c>
      <c r="E67" s="10">
        <f>SUM(E68:E71)</f>
        <v>0</v>
      </c>
      <c r="F67" s="10">
        <f>SUM(F68:F71)</f>
        <v>0</v>
      </c>
    </row>
    <row r="68" spans="1:6" s="116" customFormat="1" ht="15">
      <c r="A68" s="111" t="s">
        <v>120</v>
      </c>
      <c r="B68" s="112" t="s">
        <v>121</v>
      </c>
      <c r="C68" s="25"/>
      <c r="D68" s="25"/>
      <c r="E68" s="25"/>
      <c r="F68" s="25"/>
    </row>
    <row r="69" spans="1:6" s="116" customFormat="1" ht="15">
      <c r="A69" s="114" t="s">
        <v>122</v>
      </c>
      <c r="B69" s="115" t="s">
        <v>123</v>
      </c>
      <c r="C69" s="25"/>
      <c r="D69" s="25"/>
      <c r="E69" s="25"/>
      <c r="F69" s="25"/>
    </row>
    <row r="70" spans="1:6" s="116" customFormat="1" ht="15">
      <c r="A70" s="114" t="s">
        <v>124</v>
      </c>
      <c r="B70" s="115" t="s">
        <v>125</v>
      </c>
      <c r="C70" s="25"/>
      <c r="D70" s="25"/>
      <c r="E70" s="25"/>
      <c r="F70" s="25"/>
    </row>
    <row r="71" spans="1:6" s="116" customFormat="1" ht="15.75" thickBot="1">
      <c r="A71" s="118" t="s">
        <v>126</v>
      </c>
      <c r="B71" s="119" t="s">
        <v>127</v>
      </c>
      <c r="C71" s="25"/>
      <c r="D71" s="25"/>
      <c r="E71" s="25"/>
      <c r="F71" s="25"/>
    </row>
    <row r="72" spans="1:6" s="116" customFormat="1" ht="15.75" thickBot="1">
      <c r="A72" s="126" t="s">
        <v>128</v>
      </c>
      <c r="B72" s="117" t="s">
        <v>129</v>
      </c>
      <c r="C72" s="10">
        <f>SUM(C73:C74)</f>
        <v>0</v>
      </c>
      <c r="D72" s="10">
        <f>SUM(D73:D74)</f>
        <v>0</v>
      </c>
      <c r="E72" s="10">
        <f aca="true" t="shared" si="6" ref="E72:F74">D72+C72</f>
        <v>0</v>
      </c>
      <c r="F72" s="10">
        <f t="shared" si="6"/>
        <v>0</v>
      </c>
    </row>
    <row r="73" spans="1:6" s="116" customFormat="1" ht="15">
      <c r="A73" s="111" t="s">
        <v>130</v>
      </c>
      <c r="B73" s="112" t="s">
        <v>131</v>
      </c>
      <c r="C73" s="25">
        <v>0</v>
      </c>
      <c r="D73" s="25"/>
      <c r="E73" s="25">
        <f t="shared" si="6"/>
        <v>0</v>
      </c>
      <c r="F73" s="25">
        <f t="shared" si="6"/>
        <v>0</v>
      </c>
    </row>
    <row r="74" spans="1:6" s="116" customFormat="1" ht="15.75" thickBot="1">
      <c r="A74" s="118" t="s">
        <v>132</v>
      </c>
      <c r="B74" s="119" t="s">
        <v>133</v>
      </c>
      <c r="C74" s="25"/>
      <c r="D74" s="25"/>
      <c r="E74" s="25">
        <f t="shared" si="6"/>
        <v>0</v>
      </c>
      <c r="F74" s="25">
        <f t="shared" si="6"/>
        <v>0</v>
      </c>
    </row>
    <row r="75" spans="1:6" s="113" customFormat="1" ht="15.75" thickBot="1">
      <c r="A75" s="126" t="s">
        <v>134</v>
      </c>
      <c r="B75" s="117" t="s">
        <v>135</v>
      </c>
      <c r="C75" s="10">
        <f>D75+E75+F75</f>
        <v>24204182</v>
      </c>
      <c r="D75" s="10">
        <f>D76+D77+D78</f>
        <v>24204182</v>
      </c>
      <c r="E75" s="10">
        <f>E76+E77+E78</f>
        <v>0</v>
      </c>
      <c r="F75" s="10">
        <f>F76+F77+F78</f>
        <v>0</v>
      </c>
    </row>
    <row r="76" spans="1:6" s="116" customFormat="1" ht="15">
      <c r="A76" s="111" t="s">
        <v>136</v>
      </c>
      <c r="B76" s="112" t="s">
        <v>137</v>
      </c>
      <c r="C76" s="25">
        <v>24204182</v>
      </c>
      <c r="D76" s="25">
        <v>24204182</v>
      </c>
      <c r="E76" s="25"/>
      <c r="F76" s="25">
        <v>0</v>
      </c>
    </row>
    <row r="77" spans="1:6" s="116" customFormat="1" ht="15">
      <c r="A77" s="114" t="s">
        <v>138</v>
      </c>
      <c r="B77" s="115" t="s">
        <v>139</v>
      </c>
      <c r="C77" s="25"/>
      <c r="D77" s="25"/>
      <c r="E77" s="25">
        <f>D77+C77</f>
        <v>0</v>
      </c>
      <c r="F77" s="25">
        <f>E77+D77</f>
        <v>0</v>
      </c>
    </row>
    <row r="78" spans="1:6" s="116" customFormat="1" ht="15.75" thickBot="1">
      <c r="A78" s="118" t="s">
        <v>140</v>
      </c>
      <c r="B78" s="119" t="s">
        <v>141</v>
      </c>
      <c r="C78" s="25"/>
      <c r="D78" s="25"/>
      <c r="E78" s="25">
        <f>D78+C78</f>
        <v>0</v>
      </c>
      <c r="F78" s="25">
        <f>E78+D78</f>
        <v>0</v>
      </c>
    </row>
    <row r="79" spans="1:6" s="116" customFormat="1" ht="15.75" thickBot="1">
      <c r="A79" s="126" t="s">
        <v>142</v>
      </c>
      <c r="B79" s="117" t="s">
        <v>143</v>
      </c>
      <c r="C79" s="10">
        <f>SUM(C80:C83)</f>
        <v>0</v>
      </c>
      <c r="D79" s="10">
        <f>SUM(D80:D83)</f>
        <v>0</v>
      </c>
      <c r="E79" s="10">
        <f>SUM(E80:E83)</f>
        <v>0</v>
      </c>
      <c r="F79" s="10">
        <f>SUM(F80:F83)</f>
        <v>0</v>
      </c>
    </row>
    <row r="80" spans="1:6" s="116" customFormat="1" ht="15">
      <c r="A80" s="128" t="s">
        <v>144</v>
      </c>
      <c r="B80" s="112" t="s">
        <v>145</v>
      </c>
      <c r="C80" s="25"/>
      <c r="D80" s="25"/>
      <c r="E80" s="25"/>
      <c r="F80" s="25"/>
    </row>
    <row r="81" spans="1:6" s="116" customFormat="1" ht="15">
      <c r="A81" s="129" t="s">
        <v>146</v>
      </c>
      <c r="B81" s="115" t="s">
        <v>147</v>
      </c>
      <c r="C81" s="25"/>
      <c r="D81" s="25"/>
      <c r="E81" s="25"/>
      <c r="F81" s="25"/>
    </row>
    <row r="82" spans="1:6" s="116" customFormat="1" ht="15">
      <c r="A82" s="129" t="s">
        <v>148</v>
      </c>
      <c r="B82" s="115" t="s">
        <v>149</v>
      </c>
      <c r="C82" s="25"/>
      <c r="D82" s="25"/>
      <c r="E82" s="25"/>
      <c r="F82" s="25"/>
    </row>
    <row r="83" spans="1:6" s="113" customFormat="1" ht="15.75" thickBot="1">
      <c r="A83" s="130" t="s">
        <v>150</v>
      </c>
      <c r="B83" s="119" t="s">
        <v>151</v>
      </c>
      <c r="C83" s="30"/>
      <c r="D83" s="30"/>
      <c r="E83" s="30"/>
      <c r="F83" s="30"/>
    </row>
    <row r="84" spans="1:6" s="188" customFormat="1" ht="15.75" thickBot="1">
      <c r="A84" s="126" t="s">
        <v>261</v>
      </c>
      <c r="B84" s="187" t="s">
        <v>389</v>
      </c>
      <c r="C84" s="40"/>
      <c r="D84" s="40"/>
      <c r="E84" s="40"/>
      <c r="F84" s="40"/>
    </row>
    <row r="85" spans="1:6" s="113" customFormat="1" ht="15.75" thickBot="1">
      <c r="A85" s="126" t="s">
        <v>154</v>
      </c>
      <c r="B85" s="117" t="s">
        <v>153</v>
      </c>
      <c r="C85" s="39"/>
      <c r="D85" s="39"/>
      <c r="E85" s="39"/>
      <c r="F85" s="39"/>
    </row>
    <row r="86" spans="1:6" s="113" customFormat="1" ht="15.75" thickBot="1">
      <c r="A86" s="126" t="s">
        <v>156</v>
      </c>
      <c r="B86" s="133" t="s">
        <v>155</v>
      </c>
      <c r="C86" s="24">
        <f>+C63+C67+C72+C75+C79+C85</f>
        <v>24204182</v>
      </c>
      <c r="D86" s="24">
        <f>+D63+D67+D72+D75+D79+D85</f>
        <v>24204182</v>
      </c>
      <c r="E86" s="24">
        <f>+E63+E67+E72+E75+E79+E85</f>
        <v>0</v>
      </c>
      <c r="F86" s="24">
        <f>+F63+F67+F72+F75+F79+F85</f>
        <v>0</v>
      </c>
    </row>
    <row r="87" spans="1:6" s="113" customFormat="1" ht="15.75" thickBot="1">
      <c r="A87" s="134" t="s">
        <v>390</v>
      </c>
      <c r="B87" s="135" t="s">
        <v>230</v>
      </c>
      <c r="C87" s="24">
        <f>+C62+C86</f>
        <v>31755958</v>
      </c>
      <c r="D87" s="24">
        <f>+D62+D86</f>
        <v>25948736</v>
      </c>
      <c r="E87" s="24">
        <f>+E62+E86</f>
        <v>5807222</v>
      </c>
      <c r="F87" s="24">
        <f>+F62+F86</f>
        <v>0</v>
      </c>
    </row>
    <row r="88" spans="1:6" s="116" customFormat="1" ht="15">
      <c r="A88" s="136"/>
      <c r="B88" s="137"/>
      <c r="C88" s="138"/>
      <c r="D88" s="138"/>
      <c r="E88" s="138"/>
      <c r="F88" s="138"/>
    </row>
    <row r="89" spans="1:6" s="116" customFormat="1" ht="15">
      <c r="A89" s="136"/>
      <c r="B89" s="137"/>
      <c r="C89" s="138"/>
      <c r="D89" s="138"/>
      <c r="E89" s="138"/>
      <c r="F89" s="138"/>
    </row>
    <row r="90" spans="1:6" s="116" customFormat="1" ht="15">
      <c r="A90" s="136"/>
      <c r="B90" s="137"/>
      <c r="C90" s="138"/>
      <c r="D90" s="138"/>
      <c r="E90" s="138"/>
      <c r="F90" s="138"/>
    </row>
    <row r="91" spans="1:6" s="116" customFormat="1" ht="15.75" thickBot="1">
      <c r="A91" s="136"/>
      <c r="B91" s="137"/>
      <c r="C91" s="138"/>
      <c r="D91" s="138"/>
      <c r="E91" s="138"/>
      <c r="F91" s="138"/>
    </row>
    <row r="92" spans="1:6" ht="15.75" customHeight="1" thickBot="1">
      <c r="A92" s="103" t="s">
        <v>235</v>
      </c>
      <c r="B92" s="181" t="s">
        <v>227</v>
      </c>
      <c r="C92" s="444" t="s">
        <v>383</v>
      </c>
      <c r="D92" s="436"/>
      <c r="E92" s="436"/>
      <c r="F92" s="437"/>
    </row>
    <row r="93" spans="1:6" s="109" customFormat="1" ht="16.5" thickBot="1">
      <c r="A93" s="106" t="s">
        <v>217</v>
      </c>
      <c r="B93" s="107" t="s">
        <v>218</v>
      </c>
      <c r="C93" s="108" t="s">
        <v>219</v>
      </c>
      <c r="D93" s="108" t="s">
        <v>224</v>
      </c>
      <c r="E93" s="108" t="s">
        <v>225</v>
      </c>
      <c r="F93" s="108" t="s">
        <v>226</v>
      </c>
    </row>
    <row r="94" spans="1:6" s="109" customFormat="1" ht="42" customHeight="1" thickBot="1">
      <c r="A94" s="139"/>
      <c r="B94" s="140" t="s">
        <v>231</v>
      </c>
      <c r="C94" s="189" t="s">
        <v>220</v>
      </c>
      <c r="D94" s="189" t="s">
        <v>237</v>
      </c>
      <c r="E94" s="190" t="s">
        <v>238</v>
      </c>
      <c r="F94" s="190" t="s">
        <v>242</v>
      </c>
    </row>
    <row r="95" spans="1:6" s="143" customFormat="1" ht="13.5" thickBot="1">
      <c r="A95" s="5" t="s">
        <v>3</v>
      </c>
      <c r="B95" s="55" t="s">
        <v>427</v>
      </c>
      <c r="C95" s="56">
        <f>D95+E95+F95</f>
        <v>31667058</v>
      </c>
      <c r="D95" s="191">
        <f>D96+D97+D98+D99+D100</f>
        <v>28649959</v>
      </c>
      <c r="E95" s="191">
        <f>E96+E97+E98+E99+E100</f>
        <v>3017099</v>
      </c>
      <c r="F95" s="192">
        <f>F96+F97+F98+F99+F100</f>
        <v>0</v>
      </c>
    </row>
    <row r="96" spans="1:6" ht="15.75" thickBot="1">
      <c r="A96" s="57" t="s">
        <v>5</v>
      </c>
      <c r="B96" s="58" t="s">
        <v>159</v>
      </c>
      <c r="C96" s="59">
        <f>15617392</f>
        <v>15617392</v>
      </c>
      <c r="D96" s="194">
        <f>C96-E96</f>
        <v>14689312</v>
      </c>
      <c r="E96" s="194">
        <v>928080</v>
      </c>
      <c r="F96" s="194"/>
    </row>
    <row r="97" spans="1:6" ht="15.75" thickBot="1">
      <c r="A97" s="14" t="s">
        <v>7</v>
      </c>
      <c r="B97" s="60" t="s">
        <v>160</v>
      </c>
      <c r="C97" s="59">
        <f>3134202</f>
        <v>3134202</v>
      </c>
      <c r="D97" s="154">
        <f>3134202-E97</f>
        <v>2942834</v>
      </c>
      <c r="E97" s="154">
        <v>191368</v>
      </c>
      <c r="F97" s="154"/>
    </row>
    <row r="98" spans="1:6" ht="15.75" thickBot="1">
      <c r="A98" s="14" t="s">
        <v>9</v>
      </c>
      <c r="B98" s="60" t="s">
        <v>161</v>
      </c>
      <c r="C98" s="59">
        <f>12915463+1</f>
        <v>12915464</v>
      </c>
      <c r="D98" s="153">
        <f>C98-E98</f>
        <v>11017813</v>
      </c>
      <c r="E98" s="154">
        <v>1897651</v>
      </c>
      <c r="F98" s="154"/>
    </row>
    <row r="99" spans="1:6" ht="15">
      <c r="A99" s="14" t="s">
        <v>11</v>
      </c>
      <c r="B99" s="61" t="s">
        <v>162</v>
      </c>
      <c r="C99" s="59">
        <f>D99+E99+F99</f>
        <v>0</v>
      </c>
      <c r="D99" s="153"/>
      <c r="E99" s="154"/>
      <c r="F99" s="154"/>
    </row>
    <row r="100" spans="1:6" ht="15">
      <c r="A100" s="14" t="s">
        <v>163</v>
      </c>
      <c r="B100" s="62" t="s">
        <v>164</v>
      </c>
      <c r="C100" s="23">
        <f>D100+E100+F100</f>
        <v>0</v>
      </c>
      <c r="D100" s="153">
        <f>D101+D102+D103+D104+D105+D106+D107+D108+D109+D115</f>
        <v>0</v>
      </c>
      <c r="E100" s="153">
        <f>E101+E102+E103+E104+E105+E106+E107+E108+E109+E115</f>
        <v>0</v>
      </c>
      <c r="F100" s="153">
        <f>F101+F102+F103+F104+F105+F106+F107+F108+F109+F115</f>
        <v>0</v>
      </c>
    </row>
    <row r="101" spans="1:6" ht="15">
      <c r="A101" s="14" t="s">
        <v>14</v>
      </c>
      <c r="B101" s="60" t="s">
        <v>391</v>
      </c>
      <c r="C101" s="23"/>
      <c r="D101" s="153"/>
      <c r="E101" s="153"/>
      <c r="F101" s="153"/>
    </row>
    <row r="102" spans="1:6" ht="15">
      <c r="A102" s="14" t="s">
        <v>165</v>
      </c>
      <c r="B102" s="63" t="s">
        <v>392</v>
      </c>
      <c r="C102" s="23"/>
      <c r="D102" s="153"/>
      <c r="E102" s="153"/>
      <c r="F102" s="153"/>
    </row>
    <row r="103" spans="1:6" ht="15">
      <c r="A103" s="14" t="s">
        <v>167</v>
      </c>
      <c r="B103" s="63" t="s">
        <v>393</v>
      </c>
      <c r="C103" s="23"/>
      <c r="D103" s="153"/>
      <c r="E103" s="153"/>
      <c r="F103" s="153"/>
    </row>
    <row r="104" spans="1:6" ht="15">
      <c r="A104" s="14" t="s">
        <v>169</v>
      </c>
      <c r="B104" s="64" t="s">
        <v>166</v>
      </c>
      <c r="C104" s="23"/>
      <c r="D104" s="153"/>
      <c r="E104" s="153"/>
      <c r="F104" s="153"/>
    </row>
    <row r="105" spans="1:6" ht="15">
      <c r="A105" s="14" t="s">
        <v>171</v>
      </c>
      <c r="B105" s="65" t="s">
        <v>168</v>
      </c>
      <c r="C105" s="23"/>
      <c r="D105" s="153"/>
      <c r="E105" s="153"/>
      <c r="F105" s="153"/>
    </row>
    <row r="106" spans="1:6" ht="22.5">
      <c r="A106" s="14" t="s">
        <v>173</v>
      </c>
      <c r="B106" s="65" t="s">
        <v>170</v>
      </c>
      <c r="C106" s="23"/>
      <c r="D106" s="153"/>
      <c r="E106" s="153"/>
      <c r="F106" s="153"/>
    </row>
    <row r="107" spans="1:6" ht="15">
      <c r="A107" s="14" t="s">
        <v>175</v>
      </c>
      <c r="B107" s="64" t="s">
        <v>172</v>
      </c>
      <c r="C107" s="23"/>
      <c r="D107" s="153"/>
      <c r="E107" s="153"/>
      <c r="F107" s="153"/>
    </row>
    <row r="108" spans="1:6" ht="15">
      <c r="A108" s="14" t="s">
        <v>177</v>
      </c>
      <c r="B108" s="64" t="s">
        <v>174</v>
      </c>
      <c r="C108" s="23"/>
      <c r="D108" s="153"/>
      <c r="E108" s="153"/>
      <c r="F108" s="153"/>
    </row>
    <row r="109" spans="1:6" ht="15">
      <c r="A109" s="14" t="s">
        <v>179</v>
      </c>
      <c r="B109" s="65" t="s">
        <v>176</v>
      </c>
      <c r="C109" s="23"/>
      <c r="D109" s="153"/>
      <c r="E109" s="153"/>
      <c r="F109" s="153"/>
    </row>
    <row r="110" spans="1:6" ht="15">
      <c r="A110" s="16" t="s">
        <v>181</v>
      </c>
      <c r="B110" s="63" t="s">
        <v>178</v>
      </c>
      <c r="C110" s="23"/>
      <c r="D110" s="153"/>
      <c r="E110" s="153"/>
      <c r="F110" s="153"/>
    </row>
    <row r="111" spans="1:6" ht="15">
      <c r="A111" s="14" t="s">
        <v>394</v>
      </c>
      <c r="B111" s="63" t="s">
        <v>180</v>
      </c>
      <c r="C111" s="23"/>
      <c r="D111" s="153"/>
      <c r="E111" s="153"/>
      <c r="F111" s="153"/>
    </row>
    <row r="112" spans="1:6" ht="15">
      <c r="A112" s="21" t="s">
        <v>395</v>
      </c>
      <c r="B112" s="63" t="s">
        <v>182</v>
      </c>
      <c r="C112" s="23"/>
      <c r="D112" s="153"/>
      <c r="E112" s="153"/>
      <c r="F112" s="153"/>
    </row>
    <row r="113" spans="1:6" ht="15">
      <c r="A113" s="14" t="s">
        <v>396</v>
      </c>
      <c r="B113" s="61" t="s">
        <v>252</v>
      </c>
      <c r="C113" s="23"/>
      <c r="D113" s="153"/>
      <c r="E113" s="153"/>
      <c r="F113" s="153"/>
    </row>
    <row r="114" spans="1:6" ht="15">
      <c r="A114" s="14" t="s">
        <v>397</v>
      </c>
      <c r="B114" s="60" t="s">
        <v>398</v>
      </c>
      <c r="C114" s="23"/>
      <c r="D114" s="153"/>
      <c r="E114" s="153"/>
      <c r="F114" s="153"/>
    </row>
    <row r="115" spans="1:6" ht="15.75" thickBot="1">
      <c r="A115" s="66" t="s">
        <v>399</v>
      </c>
      <c r="B115" s="67" t="s">
        <v>400</v>
      </c>
      <c r="C115" s="68"/>
      <c r="D115" s="155"/>
      <c r="E115" s="155"/>
      <c r="F115" s="155"/>
    </row>
    <row r="116" spans="1:6" ht="15.75" thickBot="1">
      <c r="A116" s="51" t="s">
        <v>15</v>
      </c>
      <c r="B116" s="69" t="s">
        <v>428</v>
      </c>
      <c r="C116" s="10">
        <v>88900</v>
      </c>
      <c r="D116" s="10">
        <f>+D117+D119+D121</f>
        <v>0</v>
      </c>
      <c r="E116" s="10">
        <v>88900</v>
      </c>
      <c r="F116" s="10"/>
    </row>
    <row r="117" spans="1:6" ht="15">
      <c r="A117" s="111" t="s">
        <v>17</v>
      </c>
      <c r="B117" s="60" t="s">
        <v>183</v>
      </c>
      <c r="C117" s="13">
        <v>88900</v>
      </c>
      <c r="D117" s="13"/>
      <c r="E117" s="13">
        <v>88900</v>
      </c>
      <c r="F117" s="13"/>
    </row>
    <row r="118" spans="1:6" ht="15">
      <c r="A118" s="111" t="s">
        <v>19</v>
      </c>
      <c r="B118" s="70" t="s">
        <v>184</v>
      </c>
      <c r="C118" s="13">
        <v>0</v>
      </c>
      <c r="D118" s="13"/>
      <c r="E118" s="13">
        <f aca="true" t="shared" si="7" ref="E118:F120">D118+C118</f>
        <v>0</v>
      </c>
      <c r="F118" s="13">
        <f t="shared" si="7"/>
        <v>0</v>
      </c>
    </row>
    <row r="119" spans="1:6" ht="15">
      <c r="A119" s="111" t="s">
        <v>21</v>
      </c>
      <c r="B119" s="70" t="s">
        <v>185</v>
      </c>
      <c r="C119" s="20">
        <f>C120</f>
        <v>0</v>
      </c>
      <c r="D119" s="20">
        <f>D120</f>
        <v>0</v>
      </c>
      <c r="E119" s="13">
        <f t="shared" si="7"/>
        <v>0</v>
      </c>
      <c r="F119" s="13">
        <f t="shared" si="7"/>
        <v>0</v>
      </c>
    </row>
    <row r="120" spans="1:6" ht="15">
      <c r="A120" s="111" t="s">
        <v>23</v>
      </c>
      <c r="B120" s="70" t="s">
        <v>186</v>
      </c>
      <c r="C120" s="71">
        <v>0</v>
      </c>
      <c r="D120" s="71"/>
      <c r="E120" s="13">
        <f t="shared" si="7"/>
        <v>0</v>
      </c>
      <c r="F120" s="13">
        <f t="shared" si="7"/>
        <v>0</v>
      </c>
    </row>
    <row r="121" spans="1:6" ht="15">
      <c r="A121" s="111" t="s">
        <v>25</v>
      </c>
      <c r="B121" s="196" t="s">
        <v>187</v>
      </c>
      <c r="C121" s="71">
        <f>C122+C123+C124+C125+C126+C127+C128+C129</f>
        <v>0</v>
      </c>
      <c r="D121" s="71">
        <f>D122+D123+D124+D125+D126+D127+D128+D129</f>
        <v>0</v>
      </c>
      <c r="E121" s="71">
        <f>E122+E123+E124+E125+E126+E127+E128+E129</f>
        <v>0</v>
      </c>
      <c r="F121" s="71">
        <f>F122+F123+F124+F125+F126+F127+F128+F129</f>
        <v>0</v>
      </c>
    </row>
    <row r="122" spans="1:6" ht="15">
      <c r="A122" s="111" t="s">
        <v>27</v>
      </c>
      <c r="B122" s="197" t="s">
        <v>188</v>
      </c>
      <c r="C122" s="71"/>
      <c r="D122" s="71"/>
      <c r="E122" s="71"/>
      <c r="F122" s="71"/>
    </row>
    <row r="123" spans="1:6" ht="15">
      <c r="A123" s="111" t="s">
        <v>189</v>
      </c>
      <c r="B123" s="74" t="s">
        <v>190</v>
      </c>
      <c r="C123" s="71"/>
      <c r="D123" s="71"/>
      <c r="E123" s="71"/>
      <c r="F123" s="71"/>
    </row>
    <row r="124" spans="1:6" ht="22.5">
      <c r="A124" s="111" t="s">
        <v>191</v>
      </c>
      <c r="B124" s="65" t="s">
        <v>170</v>
      </c>
      <c r="C124" s="71"/>
      <c r="D124" s="71"/>
      <c r="E124" s="71"/>
      <c r="F124" s="71"/>
    </row>
    <row r="125" spans="1:6" ht="15">
      <c r="A125" s="111" t="s">
        <v>192</v>
      </c>
      <c r="B125" s="65" t="s">
        <v>193</v>
      </c>
      <c r="C125" s="71"/>
      <c r="D125" s="71"/>
      <c r="E125" s="71"/>
      <c r="F125" s="71"/>
    </row>
    <row r="126" spans="1:6" ht="15">
      <c r="A126" s="111" t="s">
        <v>194</v>
      </c>
      <c r="B126" s="65" t="s">
        <v>195</v>
      </c>
      <c r="C126" s="71"/>
      <c r="D126" s="71"/>
      <c r="E126" s="71"/>
      <c r="F126" s="71"/>
    </row>
    <row r="127" spans="1:6" ht="15">
      <c r="A127" s="111" t="s">
        <v>196</v>
      </c>
      <c r="B127" s="65" t="s">
        <v>176</v>
      </c>
      <c r="C127" s="71"/>
      <c r="D127" s="71"/>
      <c r="E127" s="71"/>
      <c r="F127" s="71"/>
    </row>
    <row r="128" spans="1:6" ht="15">
      <c r="A128" s="111" t="s">
        <v>197</v>
      </c>
      <c r="B128" s="65" t="s">
        <v>198</v>
      </c>
      <c r="C128" s="71"/>
      <c r="D128" s="71"/>
      <c r="E128" s="71"/>
      <c r="F128" s="71"/>
    </row>
    <row r="129" spans="1:6" ht="15.75" thickBot="1">
      <c r="A129" s="195" t="s">
        <v>199</v>
      </c>
      <c r="B129" s="65" t="s">
        <v>200</v>
      </c>
      <c r="C129" s="75"/>
      <c r="D129" s="75"/>
      <c r="E129" s="75"/>
      <c r="F129" s="75"/>
    </row>
    <row r="130" spans="1:6" ht="15.75" thickBot="1">
      <c r="A130" s="51" t="s">
        <v>29</v>
      </c>
      <c r="B130" s="76" t="s">
        <v>202</v>
      </c>
      <c r="C130" s="10">
        <f>+C95+C116</f>
        <v>31755958</v>
      </c>
      <c r="D130" s="10">
        <f>+D95+D116</f>
        <v>28649959</v>
      </c>
      <c r="E130" s="10">
        <f>+E95+E116</f>
        <v>3105999</v>
      </c>
      <c r="F130" s="10">
        <f>+F95+F116</f>
        <v>0</v>
      </c>
    </row>
    <row r="131" spans="1:6" ht="15.75" thickBot="1">
      <c r="A131" s="51" t="s">
        <v>201</v>
      </c>
      <c r="B131" s="76" t="s">
        <v>203</v>
      </c>
      <c r="C131" s="10">
        <f>+C132+C133+C134</f>
        <v>0</v>
      </c>
      <c r="D131" s="10">
        <f>+D132+D133+D134</f>
        <v>0</v>
      </c>
      <c r="E131" s="10">
        <f>+E132+E133+E134</f>
        <v>0</v>
      </c>
      <c r="F131" s="10">
        <f>+F132+F133+F134</f>
        <v>0</v>
      </c>
    </row>
    <row r="132" spans="1:6" s="143" customFormat="1" ht="12.75">
      <c r="A132" s="111" t="s">
        <v>45</v>
      </c>
      <c r="B132" s="77" t="s">
        <v>204</v>
      </c>
      <c r="C132" s="71"/>
      <c r="D132" s="71"/>
      <c r="E132" s="71"/>
      <c r="F132" s="71"/>
    </row>
    <row r="133" spans="1:6" ht="15">
      <c r="A133" s="111" t="s">
        <v>48</v>
      </c>
      <c r="B133" s="77" t="s">
        <v>205</v>
      </c>
      <c r="C133" s="71"/>
      <c r="D133" s="71"/>
      <c r="E133" s="71"/>
      <c r="F133" s="71"/>
    </row>
    <row r="134" spans="1:6" ht="15.75" thickBot="1">
      <c r="A134" s="195" t="s">
        <v>50</v>
      </c>
      <c r="B134" s="81" t="s">
        <v>206</v>
      </c>
      <c r="C134" s="71"/>
      <c r="D134" s="71"/>
      <c r="E134" s="71"/>
      <c r="F134" s="71"/>
    </row>
    <row r="135" spans="1:6" ht="15.75" thickBot="1">
      <c r="A135" s="51" t="s">
        <v>54</v>
      </c>
      <c r="B135" s="144" t="s">
        <v>207</v>
      </c>
      <c r="C135" s="192">
        <f>+C136+C137+C138+C141</f>
        <v>0</v>
      </c>
      <c r="D135" s="10">
        <f>+D136+D137+D138+D141</f>
        <v>0</v>
      </c>
      <c r="E135" s="10">
        <f>+E136+E137+E138+E141</f>
        <v>0</v>
      </c>
      <c r="F135" s="10">
        <f>+F136+F137+F138+F141</f>
        <v>0</v>
      </c>
    </row>
    <row r="136" spans="1:6" ht="15">
      <c r="A136" s="111" t="s">
        <v>56</v>
      </c>
      <c r="B136" s="146" t="s">
        <v>401</v>
      </c>
      <c r="C136" s="219"/>
      <c r="D136" s="71"/>
      <c r="E136" s="71"/>
      <c r="F136" s="71"/>
    </row>
    <row r="137" spans="1:6" ht="15">
      <c r="A137" s="111" t="s">
        <v>58</v>
      </c>
      <c r="B137" s="146" t="s">
        <v>402</v>
      </c>
      <c r="C137" s="218"/>
      <c r="D137" s="71"/>
      <c r="E137" s="71"/>
      <c r="F137" s="71"/>
    </row>
    <row r="138" spans="1:6" ht="15">
      <c r="A138" s="111" t="s">
        <v>60</v>
      </c>
      <c r="B138" s="146" t="s">
        <v>403</v>
      </c>
      <c r="C138" s="218"/>
      <c r="D138" s="71"/>
      <c r="E138" s="71"/>
      <c r="F138" s="71"/>
    </row>
    <row r="139" spans="1:6" ht="15">
      <c r="A139" s="111" t="s">
        <v>62</v>
      </c>
      <c r="B139" s="146" t="s">
        <v>404</v>
      </c>
      <c r="C139" s="218"/>
      <c r="D139" s="71"/>
      <c r="E139" s="71"/>
      <c r="F139" s="71"/>
    </row>
    <row r="140" spans="1:6" ht="15">
      <c r="A140" s="111" t="s">
        <v>64</v>
      </c>
      <c r="B140" s="146" t="s">
        <v>405</v>
      </c>
      <c r="C140" s="218"/>
      <c r="D140" s="71"/>
      <c r="E140" s="71"/>
      <c r="F140" s="71"/>
    </row>
    <row r="141" spans="1:6" s="143" customFormat="1" ht="13.5" thickBot="1">
      <c r="A141" s="195" t="s">
        <v>66</v>
      </c>
      <c r="B141" s="146" t="s">
        <v>406</v>
      </c>
      <c r="C141" s="222"/>
      <c r="D141" s="71"/>
      <c r="E141" s="71"/>
      <c r="F141" s="71"/>
    </row>
    <row r="142" spans="1:7" ht="15.75" thickBot="1">
      <c r="A142" s="51" t="s">
        <v>76</v>
      </c>
      <c r="B142" s="144" t="s">
        <v>209</v>
      </c>
      <c r="C142" s="223">
        <f>+C143+C144+C145+C146</f>
        <v>0</v>
      </c>
      <c r="D142" s="24">
        <f>+D143+D144+D145+D146</f>
        <v>0</v>
      </c>
      <c r="E142" s="24">
        <f>D142+C142</f>
        <v>0</v>
      </c>
      <c r="F142" s="24">
        <f>E142+D142</f>
        <v>0</v>
      </c>
      <c r="G142" s="158"/>
    </row>
    <row r="143" spans="1:6" ht="15">
      <c r="A143" s="111" t="s">
        <v>78</v>
      </c>
      <c r="B143" s="146" t="s">
        <v>210</v>
      </c>
      <c r="C143" s="219">
        <v>0</v>
      </c>
      <c r="D143" s="71"/>
      <c r="E143" s="71">
        <f>D143+C143</f>
        <v>0</v>
      </c>
      <c r="F143" s="71">
        <f>E143+D143</f>
        <v>0</v>
      </c>
    </row>
    <row r="144" spans="1:6" ht="15">
      <c r="A144" s="111" t="s">
        <v>80</v>
      </c>
      <c r="B144" s="146" t="s">
        <v>211</v>
      </c>
      <c r="C144" s="218"/>
      <c r="D144" s="71"/>
      <c r="E144" s="71"/>
      <c r="F144" s="71"/>
    </row>
    <row r="145" spans="1:6" s="143" customFormat="1" ht="12.75">
      <c r="A145" s="111" t="s">
        <v>82</v>
      </c>
      <c r="B145" s="146" t="s">
        <v>212</v>
      </c>
      <c r="C145" s="218"/>
      <c r="D145" s="71"/>
      <c r="E145" s="71"/>
      <c r="F145" s="71"/>
    </row>
    <row r="146" spans="1:6" s="143" customFormat="1" ht="13.5" thickBot="1">
      <c r="A146" s="195" t="s">
        <v>84</v>
      </c>
      <c r="B146" s="159" t="s">
        <v>213</v>
      </c>
      <c r="C146" s="222"/>
      <c r="D146" s="71"/>
      <c r="E146" s="71"/>
      <c r="F146" s="71"/>
    </row>
    <row r="147" spans="1:6" s="143" customFormat="1" ht="13.5" thickBot="1">
      <c r="A147" s="51" t="s">
        <v>208</v>
      </c>
      <c r="B147" s="144" t="s">
        <v>214</v>
      </c>
      <c r="C147" s="224">
        <f>+C148+C149+C150+C152</f>
        <v>0</v>
      </c>
      <c r="D147" s="198">
        <f>+D148+D149+D150+D152</f>
        <v>0</v>
      </c>
      <c r="E147" s="198">
        <f>+E148+E149+E150+E152</f>
        <v>0</v>
      </c>
      <c r="F147" s="198">
        <f>+F148+F149+F150+F152</f>
        <v>0</v>
      </c>
    </row>
    <row r="148" spans="1:6" s="143" customFormat="1" ht="12.75">
      <c r="A148" s="111" t="s">
        <v>90</v>
      </c>
      <c r="B148" s="146" t="s">
        <v>411</v>
      </c>
      <c r="C148" s="219"/>
      <c r="D148" s="71"/>
      <c r="E148" s="71"/>
      <c r="F148" s="71"/>
    </row>
    <row r="149" spans="1:6" s="143" customFormat="1" ht="12.75">
      <c r="A149" s="111" t="s">
        <v>92</v>
      </c>
      <c r="B149" s="146" t="s">
        <v>412</v>
      </c>
      <c r="C149" s="218"/>
      <c r="D149" s="71"/>
      <c r="E149" s="71"/>
      <c r="F149" s="71"/>
    </row>
    <row r="150" spans="1:6" s="143" customFormat="1" ht="12.75">
      <c r="A150" s="111" t="s">
        <v>94</v>
      </c>
      <c r="B150" s="146" t="s">
        <v>413</v>
      </c>
      <c r="C150" s="218"/>
      <c r="D150" s="71"/>
      <c r="E150" s="71"/>
      <c r="F150" s="71"/>
    </row>
    <row r="151" spans="1:6" s="143" customFormat="1" ht="22.5">
      <c r="A151" s="111" t="s">
        <v>96</v>
      </c>
      <c r="B151" s="146" t="s">
        <v>414</v>
      </c>
      <c r="C151" s="218"/>
      <c r="D151" s="71"/>
      <c r="E151" s="71"/>
      <c r="F151" s="71"/>
    </row>
    <row r="152" spans="1:6" ht="15.75" thickBot="1">
      <c r="A152" s="195" t="s">
        <v>415</v>
      </c>
      <c r="B152" s="159" t="s">
        <v>416</v>
      </c>
      <c r="C152" s="222"/>
      <c r="D152" s="75"/>
      <c r="E152" s="75"/>
      <c r="F152" s="75"/>
    </row>
    <row r="153" spans="1:6" ht="15.75" thickBot="1">
      <c r="A153" s="220" t="s">
        <v>98</v>
      </c>
      <c r="B153" s="76" t="s">
        <v>418</v>
      </c>
      <c r="C153" s="225"/>
      <c r="D153" s="84"/>
      <c r="E153" s="84"/>
      <c r="F153" s="84"/>
    </row>
    <row r="154" spans="1:6" ht="15.75" thickBot="1">
      <c r="A154" s="110" t="s">
        <v>108</v>
      </c>
      <c r="B154" s="163" t="s">
        <v>419</v>
      </c>
      <c r="C154" s="221">
        <f>+C131+C135+C142+C147</f>
        <v>0</v>
      </c>
      <c r="D154" s="221">
        <f>+D131+D135+D142+D147</f>
        <v>0</v>
      </c>
      <c r="E154" s="221">
        <f>+E131+E135+E142+E147</f>
        <v>0</v>
      </c>
      <c r="F154" s="221">
        <f>+F131+F135+F142+F147</f>
        <v>0</v>
      </c>
    </row>
    <row r="155" spans="1:6" ht="15.75" thickBot="1">
      <c r="A155" s="226" t="s">
        <v>215</v>
      </c>
      <c r="B155" s="166" t="s">
        <v>420</v>
      </c>
      <c r="C155" s="221"/>
      <c r="D155" s="221"/>
      <c r="E155" s="221"/>
      <c r="F155" s="221"/>
    </row>
    <row r="156" spans="1:6" ht="15.75" thickBot="1">
      <c r="A156" s="199" t="s">
        <v>253</v>
      </c>
      <c r="B156" s="200" t="s">
        <v>421</v>
      </c>
      <c r="C156" s="162">
        <f>+C130+C154</f>
        <v>31755958</v>
      </c>
      <c r="D156" s="162">
        <f>+D130+D154</f>
        <v>28649959</v>
      </c>
      <c r="E156" s="162">
        <f>+E130+E154</f>
        <v>3105999</v>
      </c>
      <c r="F156" s="162">
        <f>+F130+F154</f>
        <v>0</v>
      </c>
    </row>
    <row r="157" spans="1:6" ht="15">
      <c r="A157" s="201"/>
      <c r="B157" s="202"/>
      <c r="C157" s="203"/>
      <c r="D157" s="203"/>
      <c r="E157" s="203"/>
      <c r="F157" s="203"/>
    </row>
    <row r="158" spans="1:6" ht="15">
      <c r="A158" s="201"/>
      <c r="B158" s="202"/>
      <c r="C158" s="203"/>
      <c r="D158" s="203"/>
      <c r="E158" s="203"/>
      <c r="F158" s="203"/>
    </row>
    <row r="159" spans="1:6" ht="15">
      <c r="A159" s="204"/>
      <c r="B159" s="205"/>
      <c r="C159" s="206"/>
      <c r="D159" s="206"/>
      <c r="E159" s="206"/>
      <c r="F159" s="206"/>
    </row>
    <row r="160" spans="1:6" ht="15">
      <c r="A160" s="175"/>
      <c r="B160" s="176"/>
      <c r="C160" s="207"/>
      <c r="D160" s="177"/>
      <c r="E160" s="177"/>
      <c r="F160" s="177"/>
    </row>
    <row r="161" spans="1:6" ht="15">
      <c r="A161" s="175"/>
      <c r="B161" s="176"/>
      <c r="C161" s="177"/>
      <c r="D161" s="177"/>
      <c r="E161" s="177"/>
      <c r="F161" s="177"/>
    </row>
    <row r="162" spans="1:6" ht="15">
      <c r="A162" s="204"/>
      <c r="B162" s="205"/>
      <c r="C162" s="206"/>
      <c r="D162" s="206"/>
      <c r="E162" s="206"/>
      <c r="F162" s="206"/>
    </row>
    <row r="163" spans="1:6" ht="15">
      <c r="A163" s="204"/>
      <c r="B163" s="205"/>
      <c r="C163" s="206"/>
      <c r="D163" s="206"/>
      <c r="E163" s="206"/>
      <c r="F163" s="206"/>
    </row>
    <row r="164" spans="1:6" ht="15">
      <c r="A164" s="204"/>
      <c r="B164" s="205"/>
      <c r="C164" s="206"/>
      <c r="D164" s="206"/>
      <c r="E164" s="206"/>
      <c r="F164" s="206"/>
    </row>
    <row r="165" spans="1:6" ht="15">
      <c r="A165" s="204"/>
      <c r="B165" s="205"/>
      <c r="C165" s="206"/>
      <c r="D165" s="206"/>
      <c r="E165" s="206"/>
      <c r="F165" s="206"/>
    </row>
  </sheetData>
  <sheetProtection/>
  <mergeCells count="8">
    <mergeCell ref="F5:F6"/>
    <mergeCell ref="C3:F3"/>
    <mergeCell ref="C92:F92"/>
    <mergeCell ref="A5:A6"/>
    <mergeCell ref="B5:B6"/>
    <mergeCell ref="C5:C6"/>
    <mergeCell ref="D5:D6"/>
    <mergeCell ref="E5:E6"/>
  </mergeCells>
  <printOptions/>
  <pageMargins left="0.3937007874015748" right="0.3937007874015748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
Tiszagyulaháza Aprajafalva Óvoda 2018.évi költségvetési bevételei és kiadásai, előirányzat csoportonként és kiemelt előirányzatonként&amp;R&amp;"-,Dőlt"&amp;8 3.melléklet a....../2018.(....)Önkormányzati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23">
      <selection activeCell="J155" sqref="J155"/>
    </sheetView>
  </sheetViews>
  <sheetFormatPr defaultColWidth="9.140625" defaultRowHeight="15"/>
  <cols>
    <col min="1" max="1" width="8.00390625" style="178" customWidth="1"/>
    <col min="2" max="2" width="53.8515625" style="179" customWidth="1"/>
    <col min="3" max="3" width="12.7109375" style="180" customWidth="1"/>
    <col min="4" max="4" width="12.421875" style="180" customWidth="1"/>
    <col min="5" max="5" width="10.140625" style="180" customWidth="1"/>
    <col min="6" max="6" width="9.421875" style="180" customWidth="1"/>
    <col min="7" max="16384" width="9.140625" style="105" customWidth="1"/>
  </cols>
  <sheetData>
    <row r="1" spans="1:6" s="93" customFormat="1" ht="15.75">
      <c r="A1" s="90"/>
      <c r="B1" s="91"/>
      <c r="C1" s="92"/>
      <c r="D1" s="92"/>
      <c r="E1" s="92"/>
      <c r="F1" s="92"/>
    </row>
    <row r="2" spans="1:6" s="102" customFormat="1" ht="14.25" thickBot="1">
      <c r="A2" s="100"/>
      <c r="B2" s="100"/>
      <c r="C2" s="101"/>
      <c r="D2" s="101"/>
      <c r="E2" s="101"/>
      <c r="F2" s="101" t="s">
        <v>425</v>
      </c>
    </row>
    <row r="3" spans="1:6" ht="15.75" customHeight="1" thickBot="1">
      <c r="A3" s="103" t="s">
        <v>235</v>
      </c>
      <c r="B3" s="181" t="s">
        <v>227</v>
      </c>
      <c r="C3" s="444" t="s">
        <v>383</v>
      </c>
      <c r="D3" s="436"/>
      <c r="E3" s="436"/>
      <c r="F3" s="437"/>
    </row>
    <row r="4" spans="1:6" s="109" customFormat="1" ht="16.5" thickBot="1">
      <c r="A4" s="106" t="s">
        <v>217</v>
      </c>
      <c r="B4" s="107" t="s">
        <v>218</v>
      </c>
      <c r="C4" s="108" t="s">
        <v>219</v>
      </c>
      <c r="D4" s="108" t="s">
        <v>224</v>
      </c>
      <c r="E4" s="108" t="s">
        <v>225</v>
      </c>
      <c r="F4" s="108" t="s">
        <v>226</v>
      </c>
    </row>
    <row r="5" spans="1:6" s="109" customFormat="1" ht="15.75" customHeight="1">
      <c r="A5" s="438"/>
      <c r="B5" s="440" t="s">
        <v>228</v>
      </c>
      <c r="C5" s="442" t="s">
        <v>239</v>
      </c>
      <c r="D5" s="438" t="s">
        <v>237</v>
      </c>
      <c r="E5" s="438" t="s">
        <v>240</v>
      </c>
      <c r="F5" s="438" t="s">
        <v>241</v>
      </c>
    </row>
    <row r="6" spans="1:6" s="109" customFormat="1" ht="16.5" thickBot="1">
      <c r="A6" s="439"/>
      <c r="B6" s="441"/>
      <c r="C6" s="443"/>
      <c r="D6" s="439"/>
      <c r="E6" s="439"/>
      <c r="F6" s="439"/>
    </row>
    <row r="7" spans="1:6" s="109" customFormat="1" ht="16.5" thickBot="1">
      <c r="A7" s="110" t="s">
        <v>3</v>
      </c>
      <c r="B7" s="9" t="s">
        <v>4</v>
      </c>
      <c r="C7" s="10">
        <f>D7+E7+F7</f>
        <v>49979312</v>
      </c>
      <c r="D7" s="10">
        <f>D8+D9+D10+D11</f>
        <v>49979312</v>
      </c>
      <c r="E7" s="10">
        <f>E8+E9+E10+E11</f>
        <v>0</v>
      </c>
      <c r="F7" s="10">
        <f>F8+F9+F10+F11</f>
        <v>0</v>
      </c>
    </row>
    <row r="8" spans="1:6" s="113" customFormat="1" ht="15.75" thickBot="1">
      <c r="A8" s="193" t="s">
        <v>5</v>
      </c>
      <c r="B8" s="211" t="s">
        <v>6</v>
      </c>
      <c r="C8" s="59">
        <f>D8</f>
        <v>16685536</v>
      </c>
      <c r="D8" s="194">
        <v>16685536</v>
      </c>
      <c r="E8" s="194"/>
      <c r="F8" s="194"/>
    </row>
    <row r="9" spans="1:6" s="116" customFormat="1" ht="15.75" thickBot="1">
      <c r="A9" s="114" t="s">
        <v>7</v>
      </c>
      <c r="B9" s="115" t="s">
        <v>8</v>
      </c>
      <c r="C9" s="59">
        <f>D9</f>
        <v>14755300</v>
      </c>
      <c r="D9" s="154">
        <v>14755300</v>
      </c>
      <c r="E9" s="152"/>
      <c r="F9" s="152"/>
    </row>
    <row r="10" spans="1:6" s="116" customFormat="1" ht="15.75" thickBot="1">
      <c r="A10" s="114" t="s">
        <v>9</v>
      </c>
      <c r="B10" s="115" t="s">
        <v>10</v>
      </c>
      <c r="C10" s="59">
        <f>D10</f>
        <v>16738476</v>
      </c>
      <c r="D10" s="154">
        <v>16738476</v>
      </c>
      <c r="E10" s="152"/>
      <c r="F10" s="152"/>
    </row>
    <row r="11" spans="1:6" s="116" customFormat="1" ht="15">
      <c r="A11" s="114" t="s">
        <v>11</v>
      </c>
      <c r="B11" s="115" t="s">
        <v>12</v>
      </c>
      <c r="C11" s="59">
        <f>D11</f>
        <v>1800000</v>
      </c>
      <c r="D11" s="154">
        <v>1800000</v>
      </c>
      <c r="E11" s="152"/>
      <c r="F11" s="152"/>
    </row>
    <row r="12" spans="1:6" s="116" customFormat="1" ht="15">
      <c r="A12" s="14" t="s">
        <v>13</v>
      </c>
      <c r="B12" s="15" t="s">
        <v>379</v>
      </c>
      <c r="C12" s="20"/>
      <c r="D12" s="154"/>
      <c r="E12" s="152"/>
      <c r="F12" s="152"/>
    </row>
    <row r="13" spans="1:6" s="116" customFormat="1" ht="16.5" thickBot="1">
      <c r="A13" s="212" t="s">
        <v>380</v>
      </c>
      <c r="B13" s="213" t="s">
        <v>381</v>
      </c>
      <c r="C13" s="214"/>
      <c r="D13" s="215"/>
      <c r="E13" s="215"/>
      <c r="F13" s="215"/>
    </row>
    <row r="14" spans="1:6" s="113" customFormat="1" ht="21.75" thickBot="1">
      <c r="A14" s="110" t="s">
        <v>15</v>
      </c>
      <c r="B14" s="210" t="s">
        <v>16</v>
      </c>
      <c r="C14" s="208">
        <f>D14+E14</f>
        <v>17860662</v>
      </c>
      <c r="D14" s="208">
        <f>+D15+D16+D17+D18+D19</f>
        <v>4838400</v>
      </c>
      <c r="E14" s="208">
        <f>E19</f>
        <v>13022262</v>
      </c>
      <c r="F14" s="208"/>
    </row>
    <row r="15" spans="1:6" s="113" customFormat="1" ht="15">
      <c r="A15" s="111" t="s">
        <v>17</v>
      </c>
      <c r="B15" s="112" t="s">
        <v>18</v>
      </c>
      <c r="C15" s="13"/>
      <c r="D15" s="13"/>
      <c r="E15" s="13">
        <f>C15+D15</f>
        <v>0</v>
      </c>
      <c r="F15" s="13">
        <f>D15+E15</f>
        <v>0</v>
      </c>
    </row>
    <row r="16" spans="1:6" s="113" customFormat="1" ht="15">
      <c r="A16" s="114" t="s">
        <v>19</v>
      </c>
      <c r="B16" s="115" t="s">
        <v>20</v>
      </c>
      <c r="C16" s="20"/>
      <c r="D16" s="20"/>
      <c r="E16" s="13">
        <f aca="true" t="shared" si="0" ref="E16:F20">C16+D16</f>
        <v>0</v>
      </c>
      <c r="F16" s="13">
        <f t="shared" si="0"/>
        <v>0</v>
      </c>
    </row>
    <row r="17" spans="1:6" s="113" customFormat="1" ht="15">
      <c r="A17" s="114" t="s">
        <v>21</v>
      </c>
      <c r="B17" s="115" t="s">
        <v>22</v>
      </c>
      <c r="C17" s="20"/>
      <c r="D17" s="20"/>
      <c r="E17" s="13">
        <f t="shared" si="0"/>
        <v>0</v>
      </c>
      <c r="F17" s="13">
        <f t="shared" si="0"/>
        <v>0</v>
      </c>
    </row>
    <row r="18" spans="1:6" s="113" customFormat="1" ht="15">
      <c r="A18" s="114" t="s">
        <v>23</v>
      </c>
      <c r="B18" s="115" t="s">
        <v>24</v>
      </c>
      <c r="C18" s="20"/>
      <c r="D18" s="20"/>
      <c r="E18" s="13">
        <f t="shared" si="0"/>
        <v>0</v>
      </c>
      <c r="F18" s="13">
        <f t="shared" si="0"/>
        <v>0</v>
      </c>
    </row>
    <row r="19" spans="1:6" s="113" customFormat="1" ht="15">
      <c r="A19" s="114" t="s">
        <v>25</v>
      </c>
      <c r="B19" s="115" t="s">
        <v>26</v>
      </c>
      <c r="C19" s="20">
        <f>D19+E19</f>
        <v>17860662</v>
      </c>
      <c r="D19" s="20">
        <v>4838400</v>
      </c>
      <c r="E19" s="13">
        <v>13022262</v>
      </c>
      <c r="F19" s="13"/>
    </row>
    <row r="20" spans="1:6" s="116" customFormat="1" ht="15.75" thickBot="1">
      <c r="A20" s="118" t="s">
        <v>27</v>
      </c>
      <c r="B20" s="119" t="s">
        <v>28</v>
      </c>
      <c r="C20" s="23"/>
      <c r="D20" s="23"/>
      <c r="E20" s="13">
        <f t="shared" si="0"/>
        <v>0</v>
      </c>
      <c r="F20" s="13">
        <f t="shared" si="0"/>
        <v>0</v>
      </c>
    </row>
    <row r="21" spans="1:6" s="116" customFormat="1" ht="21.75" thickBot="1">
      <c r="A21" s="51" t="s">
        <v>29</v>
      </c>
      <c r="B21" s="9" t="s">
        <v>30</v>
      </c>
      <c r="C21" s="10">
        <f>+C22+C23+C24+C25+C26</f>
        <v>0</v>
      </c>
      <c r="D21" s="10">
        <f>+D22+D23+D24+D25+D26</f>
        <v>0</v>
      </c>
      <c r="E21" s="10">
        <f>D21+C21</f>
        <v>0</v>
      </c>
      <c r="F21" s="10">
        <f>E21+D21</f>
        <v>0</v>
      </c>
    </row>
    <row r="22" spans="1:6" s="116" customFormat="1" ht="15">
      <c r="A22" s="111" t="s">
        <v>31</v>
      </c>
      <c r="B22" s="112" t="s">
        <v>32</v>
      </c>
      <c r="C22" s="13"/>
      <c r="D22" s="13"/>
      <c r="E22" s="13">
        <f>D22+C22</f>
        <v>0</v>
      </c>
      <c r="F22" s="13">
        <f>E22+D22</f>
        <v>0</v>
      </c>
    </row>
    <row r="23" spans="1:6" s="113" customFormat="1" ht="15">
      <c r="A23" s="114" t="s">
        <v>33</v>
      </c>
      <c r="B23" s="115" t="s">
        <v>34</v>
      </c>
      <c r="C23" s="20"/>
      <c r="D23" s="20"/>
      <c r="E23" s="13">
        <f aca="true" t="shared" si="1" ref="E23:F27">D23+C23</f>
        <v>0</v>
      </c>
      <c r="F23" s="13">
        <f t="shared" si="1"/>
        <v>0</v>
      </c>
    </row>
    <row r="24" spans="1:6" s="116" customFormat="1" ht="15">
      <c r="A24" s="114" t="s">
        <v>35</v>
      </c>
      <c r="B24" s="115" t="s">
        <v>36</v>
      </c>
      <c r="C24" s="20"/>
      <c r="D24" s="20"/>
      <c r="E24" s="13">
        <f t="shared" si="1"/>
        <v>0</v>
      </c>
      <c r="F24" s="13">
        <f t="shared" si="1"/>
        <v>0</v>
      </c>
    </row>
    <row r="25" spans="1:6" s="116" customFormat="1" ht="15">
      <c r="A25" s="114" t="s">
        <v>37</v>
      </c>
      <c r="B25" s="115" t="s">
        <v>38</v>
      </c>
      <c r="C25" s="20"/>
      <c r="D25" s="20"/>
      <c r="E25" s="13">
        <f t="shared" si="1"/>
        <v>0</v>
      </c>
      <c r="F25" s="13">
        <f t="shared" si="1"/>
        <v>0</v>
      </c>
    </row>
    <row r="26" spans="1:6" s="116" customFormat="1" ht="15">
      <c r="A26" s="114" t="s">
        <v>39</v>
      </c>
      <c r="B26" s="115" t="s">
        <v>40</v>
      </c>
      <c r="C26" s="20">
        <f>C27</f>
        <v>0</v>
      </c>
      <c r="D26" s="20"/>
      <c r="E26" s="13">
        <f>D26+C26</f>
        <v>0</v>
      </c>
      <c r="F26" s="13">
        <f>E26+D26</f>
        <v>0</v>
      </c>
    </row>
    <row r="27" spans="1:6" s="116" customFormat="1" ht="15.75" thickBot="1">
      <c r="A27" s="118" t="s">
        <v>41</v>
      </c>
      <c r="B27" s="119" t="s">
        <v>42</v>
      </c>
      <c r="C27" s="23">
        <v>0</v>
      </c>
      <c r="D27" s="23"/>
      <c r="E27" s="13">
        <f t="shared" si="1"/>
        <v>0</v>
      </c>
      <c r="F27" s="13">
        <f t="shared" si="1"/>
        <v>0</v>
      </c>
    </row>
    <row r="28" spans="1:6" s="116" customFormat="1" ht="15.75" thickBot="1">
      <c r="A28" s="51" t="s">
        <v>43</v>
      </c>
      <c r="B28" s="9" t="s">
        <v>44</v>
      </c>
      <c r="C28" s="24">
        <f aca="true" t="shared" si="2" ref="C28:C33">D28</f>
        <v>9400000</v>
      </c>
      <c r="D28" s="24">
        <f>D29+D30+D31+D33</f>
        <v>9400000</v>
      </c>
      <c r="E28" s="24"/>
      <c r="F28" s="24"/>
    </row>
    <row r="29" spans="1:6" s="116" customFormat="1" ht="15.75" thickBot="1">
      <c r="A29" s="114" t="s">
        <v>45</v>
      </c>
      <c r="B29" s="115" t="s">
        <v>46</v>
      </c>
      <c r="C29" s="20">
        <f t="shared" si="2"/>
        <v>2000000</v>
      </c>
      <c r="D29" s="182">
        <v>2000000</v>
      </c>
      <c r="E29" s="183"/>
      <c r="F29" s="184"/>
    </row>
    <row r="30" spans="1:6" s="116" customFormat="1" ht="15.75" thickBot="1">
      <c r="A30" s="114" t="s">
        <v>48</v>
      </c>
      <c r="B30" s="115" t="s">
        <v>47</v>
      </c>
      <c r="C30" s="20">
        <f t="shared" si="2"/>
        <v>6000000</v>
      </c>
      <c r="D30" s="182">
        <v>6000000</v>
      </c>
      <c r="E30" s="185"/>
      <c r="F30" s="186"/>
    </row>
    <row r="31" spans="1:6" s="116" customFormat="1" ht="15">
      <c r="A31" s="114" t="s">
        <v>50</v>
      </c>
      <c r="B31" s="115" t="s">
        <v>49</v>
      </c>
      <c r="C31" s="20">
        <f t="shared" si="2"/>
        <v>1000000</v>
      </c>
      <c r="D31" s="20">
        <v>1000000</v>
      </c>
      <c r="E31" s="120"/>
      <c r="F31" s="120"/>
    </row>
    <row r="32" spans="1:6" s="116" customFormat="1" ht="15">
      <c r="A32" s="114" t="s">
        <v>52</v>
      </c>
      <c r="B32" s="115" t="s">
        <v>51</v>
      </c>
      <c r="C32" s="20">
        <f t="shared" si="2"/>
        <v>0</v>
      </c>
      <c r="D32" s="20"/>
      <c r="E32" s="120"/>
      <c r="F32" s="120"/>
    </row>
    <row r="33" spans="1:6" s="116" customFormat="1" ht="15.75" thickBot="1">
      <c r="A33" s="118" t="s">
        <v>387</v>
      </c>
      <c r="B33" s="119" t="s">
        <v>53</v>
      </c>
      <c r="C33" s="20">
        <f t="shared" si="2"/>
        <v>400000</v>
      </c>
      <c r="D33" s="23">
        <v>400000</v>
      </c>
      <c r="E33" s="120"/>
      <c r="F33" s="120"/>
    </row>
    <row r="34" spans="1:6" s="116" customFormat="1" ht="15.75" thickBot="1">
      <c r="A34" s="51" t="s">
        <v>54</v>
      </c>
      <c r="B34" s="9" t="s">
        <v>55</v>
      </c>
      <c r="C34" s="10">
        <f>D34+E34+F34</f>
        <v>9633000</v>
      </c>
      <c r="D34" s="10">
        <f>D35+D36+D37+D38+D39+D40+D41+D42+D43+D45</f>
        <v>3283000</v>
      </c>
      <c r="E34" s="10">
        <f>E35+E36+E37+E38+E39+E40+E41+E42+E43+E45</f>
        <v>6350000</v>
      </c>
      <c r="F34" s="10">
        <f>F35+F36+F37+F38+F39+F40+F41+F42+F43+F45</f>
        <v>0</v>
      </c>
    </row>
    <row r="35" spans="1:6" s="116" customFormat="1" ht="15">
      <c r="A35" s="111" t="s">
        <v>56</v>
      </c>
      <c r="B35" s="112" t="s">
        <v>57</v>
      </c>
      <c r="C35" s="13">
        <f>D35+E35+F35</f>
        <v>5000000</v>
      </c>
      <c r="D35" s="13"/>
      <c r="E35" s="13">
        <v>5000000</v>
      </c>
      <c r="F35" s="13">
        <v>0</v>
      </c>
    </row>
    <row r="36" spans="1:6" s="116" customFormat="1" ht="15">
      <c r="A36" s="114" t="s">
        <v>58</v>
      </c>
      <c r="B36" s="115" t="s">
        <v>59</v>
      </c>
      <c r="C36" s="13">
        <f aca="true" t="shared" si="3" ref="C36:C43">D36+E36+F36</f>
        <v>650000</v>
      </c>
      <c r="D36" s="20">
        <v>650000</v>
      </c>
      <c r="E36" s="13"/>
      <c r="F36" s="13">
        <v>0</v>
      </c>
    </row>
    <row r="37" spans="1:6" s="116" customFormat="1" ht="15">
      <c r="A37" s="114" t="s">
        <v>60</v>
      </c>
      <c r="B37" s="115" t="s">
        <v>61</v>
      </c>
      <c r="C37" s="13">
        <f t="shared" si="3"/>
        <v>2000000</v>
      </c>
      <c r="D37" s="20">
        <v>2000000</v>
      </c>
      <c r="E37" s="13"/>
      <c r="F37" s="13">
        <v>0</v>
      </c>
    </row>
    <row r="38" spans="1:6" s="116" customFormat="1" ht="15">
      <c r="A38" s="114" t="s">
        <v>62</v>
      </c>
      <c r="B38" s="115" t="s">
        <v>63</v>
      </c>
      <c r="C38" s="13">
        <f t="shared" si="3"/>
        <v>43000</v>
      </c>
      <c r="D38" s="20">
        <v>43000</v>
      </c>
      <c r="E38" s="13"/>
      <c r="F38" s="13">
        <v>0</v>
      </c>
    </row>
    <row r="39" spans="1:6" s="116" customFormat="1" ht="15">
      <c r="A39" s="114" t="s">
        <v>64</v>
      </c>
      <c r="B39" s="115" t="s">
        <v>65</v>
      </c>
      <c r="C39" s="13">
        <f t="shared" si="3"/>
        <v>0</v>
      </c>
      <c r="D39" s="20"/>
      <c r="E39" s="13"/>
      <c r="F39" s="13">
        <v>0</v>
      </c>
    </row>
    <row r="40" spans="1:6" s="116" customFormat="1" ht="15">
      <c r="A40" s="114" t="s">
        <v>66</v>
      </c>
      <c r="B40" s="115" t="s">
        <v>67</v>
      </c>
      <c r="C40" s="13">
        <f t="shared" si="3"/>
        <v>1890000</v>
      </c>
      <c r="D40" s="20">
        <v>540000</v>
      </c>
      <c r="E40" s="13">
        <v>1350000</v>
      </c>
      <c r="F40" s="13">
        <v>0</v>
      </c>
    </row>
    <row r="41" spans="1:6" s="116" customFormat="1" ht="15">
      <c r="A41" s="114" t="s">
        <v>68</v>
      </c>
      <c r="B41" s="115" t="s">
        <v>69</v>
      </c>
      <c r="C41" s="13">
        <f t="shared" si="3"/>
        <v>0</v>
      </c>
      <c r="D41" s="20"/>
      <c r="E41" s="13"/>
      <c r="F41" s="13">
        <v>0</v>
      </c>
    </row>
    <row r="42" spans="1:6" s="116" customFormat="1" ht="15">
      <c r="A42" s="114" t="s">
        <v>70</v>
      </c>
      <c r="B42" s="115" t="s">
        <v>71</v>
      </c>
      <c r="C42" s="13">
        <f t="shared" si="3"/>
        <v>50000</v>
      </c>
      <c r="D42" s="20">
        <v>50000</v>
      </c>
      <c r="E42" s="13"/>
      <c r="F42" s="13">
        <v>0</v>
      </c>
    </row>
    <row r="43" spans="1:6" s="116" customFormat="1" ht="15">
      <c r="A43" s="114" t="s">
        <v>72</v>
      </c>
      <c r="B43" s="115" t="s">
        <v>73</v>
      </c>
      <c r="C43" s="13">
        <f t="shared" si="3"/>
        <v>0</v>
      </c>
      <c r="D43" s="25"/>
      <c r="E43" s="13">
        <v>0</v>
      </c>
      <c r="F43" s="13">
        <v>0</v>
      </c>
    </row>
    <row r="44" spans="1:6" s="116" customFormat="1" ht="15">
      <c r="A44" s="14" t="s">
        <v>74</v>
      </c>
      <c r="B44" s="15" t="s">
        <v>385</v>
      </c>
      <c r="C44" s="13">
        <f>D44+E44+F44</f>
        <v>0</v>
      </c>
      <c r="D44" s="30"/>
      <c r="E44" s="18"/>
      <c r="F44" s="18"/>
    </row>
    <row r="45" spans="1:6" s="116" customFormat="1" ht="15.75" thickBot="1">
      <c r="A45" s="14" t="s">
        <v>386</v>
      </c>
      <c r="B45" s="15" t="s">
        <v>75</v>
      </c>
      <c r="C45" s="13">
        <f>D45+E45+F45</f>
        <v>0</v>
      </c>
      <c r="D45" s="30"/>
      <c r="E45" s="18">
        <v>0</v>
      </c>
      <c r="F45" s="18">
        <v>0</v>
      </c>
    </row>
    <row r="46" spans="1:6" s="116" customFormat="1" ht="15.75" thickBot="1">
      <c r="A46" s="51" t="s">
        <v>76</v>
      </c>
      <c r="B46" s="9" t="s">
        <v>77</v>
      </c>
      <c r="C46" s="10">
        <f>SUM(C47:C51)</f>
        <v>0</v>
      </c>
      <c r="D46" s="10">
        <f>SUM(D47:D51)</f>
        <v>0</v>
      </c>
      <c r="E46" s="123">
        <f>D46+C46</f>
        <v>0</v>
      </c>
      <c r="F46" s="145">
        <f>E46+D46</f>
        <v>0</v>
      </c>
    </row>
    <row r="47" spans="1:6" s="116" customFormat="1" ht="15">
      <c r="A47" s="111" t="s">
        <v>78</v>
      </c>
      <c r="B47" s="112" t="s">
        <v>79</v>
      </c>
      <c r="C47" s="29"/>
      <c r="D47" s="29"/>
      <c r="E47" s="29"/>
      <c r="F47" s="29"/>
    </row>
    <row r="48" spans="1:6" s="116" customFormat="1" ht="15">
      <c r="A48" s="114" t="s">
        <v>80</v>
      </c>
      <c r="B48" s="115" t="s">
        <v>81</v>
      </c>
      <c r="C48" s="25"/>
      <c r="D48" s="25"/>
      <c r="E48" s="25"/>
      <c r="F48" s="25"/>
    </row>
    <row r="49" spans="1:6" s="116" customFormat="1" ht="15">
      <c r="A49" s="114" t="s">
        <v>82</v>
      </c>
      <c r="B49" s="115" t="s">
        <v>83</v>
      </c>
      <c r="C49" s="25"/>
      <c r="D49" s="25"/>
      <c r="E49" s="25"/>
      <c r="F49" s="25"/>
    </row>
    <row r="50" spans="1:6" s="116" customFormat="1" ht="15">
      <c r="A50" s="114" t="s">
        <v>84</v>
      </c>
      <c r="B50" s="115" t="s">
        <v>85</v>
      </c>
      <c r="C50" s="25"/>
      <c r="D50" s="25"/>
      <c r="E50" s="25"/>
      <c r="F50" s="25"/>
    </row>
    <row r="51" spans="1:6" s="116" customFormat="1" ht="15.75" thickBot="1">
      <c r="A51" s="118" t="s">
        <v>86</v>
      </c>
      <c r="B51" s="119" t="s">
        <v>87</v>
      </c>
      <c r="C51" s="30"/>
      <c r="D51" s="30"/>
      <c r="E51" s="30"/>
      <c r="F51" s="30"/>
    </row>
    <row r="52" spans="1:6" s="116" customFormat="1" ht="15.75" thickBot="1">
      <c r="A52" s="51" t="s">
        <v>88</v>
      </c>
      <c r="B52" s="9" t="s">
        <v>89</v>
      </c>
      <c r="C52" s="10">
        <f>SUM(C53:C55)</f>
        <v>0</v>
      </c>
      <c r="D52" s="10">
        <f>SUM(D53:D55)</f>
        <v>0</v>
      </c>
      <c r="E52" s="10">
        <f>D52+C52</f>
        <v>0</v>
      </c>
      <c r="F52" s="10">
        <f>E52+D52</f>
        <v>0</v>
      </c>
    </row>
    <row r="53" spans="1:6" s="116" customFormat="1" ht="15">
      <c r="A53" s="111" t="s">
        <v>90</v>
      </c>
      <c r="B53" s="112" t="s">
        <v>91</v>
      </c>
      <c r="C53" s="13"/>
      <c r="D53" s="13"/>
      <c r="E53" s="13">
        <f>C53+D53</f>
        <v>0</v>
      </c>
      <c r="F53" s="13">
        <f>D53+E53</f>
        <v>0</v>
      </c>
    </row>
    <row r="54" spans="1:6" s="116" customFormat="1" ht="22.5">
      <c r="A54" s="114" t="s">
        <v>92</v>
      </c>
      <c r="B54" s="115" t="s">
        <v>93</v>
      </c>
      <c r="C54" s="20"/>
      <c r="D54" s="20"/>
      <c r="E54" s="13">
        <f aca="true" t="shared" si="4" ref="E54:F56">C54+D54</f>
        <v>0</v>
      </c>
      <c r="F54" s="13">
        <f t="shared" si="4"/>
        <v>0</v>
      </c>
    </row>
    <row r="55" spans="1:6" s="116" customFormat="1" ht="15">
      <c r="A55" s="114" t="s">
        <v>94</v>
      </c>
      <c r="B55" s="115" t="s">
        <v>95</v>
      </c>
      <c r="C55" s="20">
        <v>0</v>
      </c>
      <c r="D55" s="20"/>
      <c r="E55" s="13">
        <f t="shared" si="4"/>
        <v>0</v>
      </c>
      <c r="F55" s="13">
        <f t="shared" si="4"/>
        <v>0</v>
      </c>
    </row>
    <row r="56" spans="1:6" s="116" customFormat="1" ht="15.75" thickBot="1">
      <c r="A56" s="118" t="s">
        <v>96</v>
      </c>
      <c r="B56" s="119" t="s">
        <v>97</v>
      </c>
      <c r="C56" s="23"/>
      <c r="D56" s="23"/>
      <c r="E56" s="13">
        <f t="shared" si="4"/>
        <v>0</v>
      </c>
      <c r="F56" s="13">
        <f t="shared" si="4"/>
        <v>0</v>
      </c>
    </row>
    <row r="57" spans="1:6" s="116" customFormat="1" ht="15.75" thickBot="1">
      <c r="A57" s="51" t="s">
        <v>98</v>
      </c>
      <c r="B57" s="117" t="s">
        <v>99</v>
      </c>
      <c r="C57" s="10">
        <f>SUM(C58:C60)</f>
        <v>0</v>
      </c>
      <c r="D57" s="10">
        <f>SUM(D58:D60)</f>
        <v>0</v>
      </c>
      <c r="E57" s="10">
        <f>SUM(E58:E60)</f>
        <v>0</v>
      </c>
      <c r="F57" s="10">
        <f>SUM(F58:F60)</f>
        <v>0</v>
      </c>
    </row>
    <row r="58" spans="1:6" s="116" customFormat="1" ht="15">
      <c r="A58" s="111" t="s">
        <v>100</v>
      </c>
      <c r="B58" s="112" t="s">
        <v>101</v>
      </c>
      <c r="C58" s="25"/>
      <c r="D58" s="25"/>
      <c r="E58" s="25"/>
      <c r="F58" s="25"/>
    </row>
    <row r="59" spans="1:6" s="116" customFormat="1" ht="22.5">
      <c r="A59" s="114" t="s">
        <v>102</v>
      </c>
      <c r="B59" s="115" t="s">
        <v>103</v>
      </c>
      <c r="C59" s="25"/>
      <c r="D59" s="25"/>
      <c r="E59" s="25"/>
      <c r="F59" s="25"/>
    </row>
    <row r="60" spans="1:6" s="116" customFormat="1" ht="15">
      <c r="A60" s="114" t="s">
        <v>104</v>
      </c>
      <c r="B60" s="115" t="s">
        <v>105</v>
      </c>
      <c r="C60" s="25"/>
      <c r="D60" s="25"/>
      <c r="E60" s="25"/>
      <c r="F60" s="25"/>
    </row>
    <row r="61" spans="1:6" s="116" customFormat="1" ht="15">
      <c r="A61" s="114" t="s">
        <v>106</v>
      </c>
      <c r="B61" s="115" t="s">
        <v>107</v>
      </c>
      <c r="C61" s="25"/>
      <c r="D61" s="25"/>
      <c r="E61" s="25"/>
      <c r="F61" s="25"/>
    </row>
    <row r="62" spans="1:6" s="116" customFormat="1" ht="15.75" thickBot="1">
      <c r="A62" s="110" t="s">
        <v>108</v>
      </c>
      <c r="B62" s="124" t="s">
        <v>109</v>
      </c>
      <c r="C62" s="125">
        <f>D62+E62</f>
        <v>86872974</v>
      </c>
      <c r="D62" s="125">
        <f>+D7+D14+D21+D28+D34+D46+D52+D57</f>
        <v>67500712</v>
      </c>
      <c r="E62" s="125">
        <f>+E7+E14+E21+E28+E34+E46+E52+E57</f>
        <v>19372262</v>
      </c>
      <c r="F62" s="125">
        <v>0</v>
      </c>
    </row>
    <row r="63" spans="1:6" s="116" customFormat="1" ht="15.75" thickBot="1">
      <c r="A63" s="126" t="s">
        <v>229</v>
      </c>
      <c r="B63" s="117" t="s">
        <v>111</v>
      </c>
      <c r="C63" s="10">
        <f>SUM(C64:C66)</f>
        <v>0</v>
      </c>
      <c r="D63" s="10">
        <f>SUM(D64:D66)</f>
        <v>0</v>
      </c>
      <c r="E63" s="10">
        <f aca="true" t="shared" si="5" ref="E63:F66">D63+C63</f>
        <v>0</v>
      </c>
      <c r="F63" s="10">
        <f t="shared" si="5"/>
        <v>0</v>
      </c>
    </row>
    <row r="64" spans="1:6" s="116" customFormat="1" ht="15">
      <c r="A64" s="111" t="s">
        <v>112</v>
      </c>
      <c r="B64" s="112" t="s">
        <v>113</v>
      </c>
      <c r="C64" s="25"/>
      <c r="D64" s="25"/>
      <c r="E64" s="25">
        <f t="shared" si="5"/>
        <v>0</v>
      </c>
      <c r="F64" s="25">
        <f t="shared" si="5"/>
        <v>0</v>
      </c>
    </row>
    <row r="65" spans="1:6" s="116" customFormat="1" ht="15">
      <c r="A65" s="114" t="s">
        <v>114</v>
      </c>
      <c r="B65" s="115" t="s">
        <v>115</v>
      </c>
      <c r="C65" s="25">
        <v>0</v>
      </c>
      <c r="D65" s="25"/>
      <c r="E65" s="25">
        <f t="shared" si="5"/>
        <v>0</v>
      </c>
      <c r="F65" s="25">
        <f t="shared" si="5"/>
        <v>0</v>
      </c>
    </row>
    <row r="66" spans="1:6" s="116" customFormat="1" ht="15.75" thickBot="1">
      <c r="A66" s="118" t="s">
        <v>116</v>
      </c>
      <c r="B66" s="127" t="s">
        <v>117</v>
      </c>
      <c r="C66" s="25">
        <v>0</v>
      </c>
      <c r="D66" s="25"/>
      <c r="E66" s="25">
        <f t="shared" si="5"/>
        <v>0</v>
      </c>
      <c r="F66" s="25">
        <f t="shared" si="5"/>
        <v>0</v>
      </c>
    </row>
    <row r="67" spans="1:6" s="116" customFormat="1" ht="15.75" thickBot="1">
      <c r="A67" s="126" t="s">
        <v>118</v>
      </c>
      <c r="B67" s="117" t="s">
        <v>119</v>
      </c>
      <c r="C67" s="10">
        <f>SUM(C68:C71)</f>
        <v>0</v>
      </c>
      <c r="D67" s="10">
        <f>SUM(D68:D71)</f>
        <v>0</v>
      </c>
      <c r="E67" s="10">
        <f>SUM(E68:E71)</f>
        <v>0</v>
      </c>
      <c r="F67" s="10">
        <f>SUM(F68:F71)</f>
        <v>0</v>
      </c>
    </row>
    <row r="68" spans="1:6" s="116" customFormat="1" ht="15">
      <c r="A68" s="111" t="s">
        <v>120</v>
      </c>
      <c r="B68" s="112" t="s">
        <v>121</v>
      </c>
      <c r="C68" s="25"/>
      <c r="D68" s="25"/>
      <c r="E68" s="25"/>
      <c r="F68" s="25"/>
    </row>
    <row r="69" spans="1:6" s="116" customFormat="1" ht="15">
      <c r="A69" s="114" t="s">
        <v>122</v>
      </c>
      <c r="B69" s="115" t="s">
        <v>123</v>
      </c>
      <c r="C69" s="25"/>
      <c r="D69" s="25"/>
      <c r="E69" s="25"/>
      <c r="F69" s="25"/>
    </row>
    <row r="70" spans="1:6" s="116" customFormat="1" ht="15">
      <c r="A70" s="114" t="s">
        <v>124</v>
      </c>
      <c r="B70" s="115" t="s">
        <v>125</v>
      </c>
      <c r="C70" s="25"/>
      <c r="D70" s="25"/>
      <c r="E70" s="25"/>
      <c r="F70" s="25"/>
    </row>
    <row r="71" spans="1:6" s="116" customFormat="1" ht="15.75" thickBot="1">
      <c r="A71" s="118" t="s">
        <v>126</v>
      </c>
      <c r="B71" s="119" t="s">
        <v>127</v>
      </c>
      <c r="C71" s="25"/>
      <c r="D71" s="25"/>
      <c r="E71" s="25"/>
      <c r="F71" s="25"/>
    </row>
    <row r="72" spans="1:6" s="116" customFormat="1" ht="15.75" thickBot="1">
      <c r="A72" s="126" t="s">
        <v>128</v>
      </c>
      <c r="B72" s="117" t="s">
        <v>129</v>
      </c>
      <c r="C72" s="10">
        <f>SUM(C73:C74)</f>
        <v>30012627</v>
      </c>
      <c r="D72" s="10">
        <f>SUM(D73:D74)</f>
        <v>30012627</v>
      </c>
      <c r="E72" s="10"/>
      <c r="F72" s="10"/>
    </row>
    <row r="73" spans="1:6" s="116" customFormat="1" ht="15">
      <c r="A73" s="111" t="s">
        <v>130</v>
      </c>
      <c r="B73" s="112" t="s">
        <v>131</v>
      </c>
      <c r="C73" s="25">
        <v>30012627</v>
      </c>
      <c r="D73" s="25">
        <v>30012627</v>
      </c>
      <c r="E73" s="25"/>
      <c r="F73" s="25"/>
    </row>
    <row r="74" spans="1:6" s="116" customFormat="1" ht="15.75" thickBot="1">
      <c r="A74" s="118" t="s">
        <v>132</v>
      </c>
      <c r="B74" s="119" t="s">
        <v>133</v>
      </c>
      <c r="C74" s="25"/>
      <c r="D74" s="25"/>
      <c r="E74" s="25">
        <f>D74+C74</f>
        <v>0</v>
      </c>
      <c r="F74" s="25">
        <f>E74+D74</f>
        <v>0</v>
      </c>
    </row>
    <row r="75" spans="1:6" s="113" customFormat="1" ht="15.75" thickBot="1">
      <c r="A75" s="126" t="s">
        <v>134</v>
      </c>
      <c r="B75" s="117" t="s">
        <v>135</v>
      </c>
      <c r="C75" s="10">
        <f>D75+E75+F75</f>
        <v>0</v>
      </c>
      <c r="D75" s="10">
        <f>D76+D77+D78</f>
        <v>0</v>
      </c>
      <c r="E75" s="10">
        <f>E76+E77+E78</f>
        <v>0</v>
      </c>
      <c r="F75" s="10">
        <f>F76+F77+F78</f>
        <v>0</v>
      </c>
    </row>
    <row r="76" spans="1:6" s="116" customFormat="1" ht="15">
      <c r="A76" s="111" t="s">
        <v>136</v>
      </c>
      <c r="B76" s="112" t="s">
        <v>137</v>
      </c>
      <c r="C76" s="25"/>
      <c r="D76" s="25"/>
      <c r="E76" s="25"/>
      <c r="F76" s="25">
        <v>0</v>
      </c>
    </row>
    <row r="77" spans="1:6" s="116" customFormat="1" ht="15">
      <c r="A77" s="114" t="s">
        <v>138</v>
      </c>
      <c r="B77" s="115" t="s">
        <v>139</v>
      </c>
      <c r="C77" s="25"/>
      <c r="D77" s="25"/>
      <c r="E77" s="25">
        <f>D77+C77</f>
        <v>0</v>
      </c>
      <c r="F77" s="25">
        <f>E77+D77</f>
        <v>0</v>
      </c>
    </row>
    <row r="78" spans="1:6" s="116" customFormat="1" ht="15.75" thickBot="1">
      <c r="A78" s="118" t="s">
        <v>140</v>
      </c>
      <c r="B78" s="119" t="s">
        <v>141</v>
      </c>
      <c r="C78" s="25"/>
      <c r="D78" s="25"/>
      <c r="E78" s="25">
        <f>D78+C78</f>
        <v>0</v>
      </c>
      <c r="F78" s="25">
        <f>E78+D78</f>
        <v>0</v>
      </c>
    </row>
    <row r="79" spans="1:6" s="116" customFormat="1" ht="15.75" thickBot="1">
      <c r="A79" s="126" t="s">
        <v>142</v>
      </c>
      <c r="B79" s="117" t="s">
        <v>143</v>
      </c>
      <c r="C79" s="10">
        <f>SUM(C80:C83)</f>
        <v>0</v>
      </c>
      <c r="D79" s="10">
        <f>SUM(D80:D83)</f>
        <v>0</v>
      </c>
      <c r="E79" s="10">
        <f>SUM(E80:E83)</f>
        <v>0</v>
      </c>
      <c r="F79" s="10">
        <f>SUM(F80:F83)</f>
        <v>0</v>
      </c>
    </row>
    <row r="80" spans="1:6" s="116" customFormat="1" ht="15">
      <c r="A80" s="128" t="s">
        <v>144</v>
      </c>
      <c r="B80" s="112" t="s">
        <v>145</v>
      </c>
      <c r="C80" s="25"/>
      <c r="D80" s="25"/>
      <c r="E80" s="25"/>
      <c r="F80" s="25"/>
    </row>
    <row r="81" spans="1:6" s="116" customFormat="1" ht="15">
      <c r="A81" s="129" t="s">
        <v>146</v>
      </c>
      <c r="B81" s="115" t="s">
        <v>147</v>
      </c>
      <c r="C81" s="25"/>
      <c r="D81" s="25"/>
      <c r="E81" s="25"/>
      <c r="F81" s="25"/>
    </row>
    <row r="82" spans="1:6" s="116" customFormat="1" ht="15">
      <c r="A82" s="129" t="s">
        <v>148</v>
      </c>
      <c r="B82" s="115" t="s">
        <v>149</v>
      </c>
      <c r="C82" s="25"/>
      <c r="D82" s="25"/>
      <c r="E82" s="25"/>
      <c r="F82" s="25"/>
    </row>
    <row r="83" spans="1:6" s="113" customFormat="1" ht="15.75" thickBot="1">
      <c r="A83" s="130" t="s">
        <v>150</v>
      </c>
      <c r="B83" s="119" t="s">
        <v>151</v>
      </c>
      <c r="C83" s="30"/>
      <c r="D83" s="30"/>
      <c r="E83" s="30"/>
      <c r="F83" s="30"/>
    </row>
    <row r="84" spans="1:6" s="188" customFormat="1" ht="15.75" thickBot="1">
      <c r="A84" s="126" t="s">
        <v>261</v>
      </c>
      <c r="B84" s="187" t="s">
        <v>389</v>
      </c>
      <c r="C84" s="40"/>
      <c r="D84" s="40"/>
      <c r="E84" s="40"/>
      <c r="F84" s="40"/>
    </row>
    <row r="85" spans="1:6" s="113" customFormat="1" ht="15.75" thickBot="1">
      <c r="A85" s="126" t="s">
        <v>154</v>
      </c>
      <c r="B85" s="117" t="s">
        <v>153</v>
      </c>
      <c r="C85" s="39"/>
      <c r="D85" s="39"/>
      <c r="E85" s="39"/>
      <c r="F85" s="39"/>
    </row>
    <row r="86" spans="1:6" s="113" customFormat="1" ht="15.75" thickBot="1">
      <c r="A86" s="126" t="s">
        <v>156</v>
      </c>
      <c r="B86" s="133" t="s">
        <v>155</v>
      </c>
      <c r="C86" s="24">
        <f>+C63+C67+C72+C75+C79+C85</f>
        <v>30012627</v>
      </c>
      <c r="D86" s="24">
        <f>+D63+D67+D72+D75+D79+D85</f>
        <v>30012627</v>
      </c>
      <c r="E86" s="24">
        <f>+E63+E67+E72+E75+E79+E85</f>
        <v>0</v>
      </c>
      <c r="F86" s="24">
        <f>+F63+F67+F72+F75+F79+F85</f>
        <v>0</v>
      </c>
    </row>
    <row r="87" spans="1:6" s="113" customFormat="1" ht="15.75" thickBot="1">
      <c r="A87" s="134" t="s">
        <v>390</v>
      </c>
      <c r="B87" s="135" t="s">
        <v>230</v>
      </c>
      <c r="C87" s="24">
        <f>+C62+C86</f>
        <v>116885601</v>
      </c>
      <c r="D87" s="24">
        <f>+D62+D86</f>
        <v>97513339</v>
      </c>
      <c r="E87" s="24">
        <f>+E62+E86</f>
        <v>19372262</v>
      </c>
      <c r="F87" s="24">
        <f>+F62+F86</f>
        <v>0</v>
      </c>
    </row>
    <row r="88" spans="1:6" s="116" customFormat="1" ht="15">
      <c r="A88" s="136"/>
      <c r="B88" s="137"/>
      <c r="C88" s="138"/>
      <c r="D88" s="138"/>
      <c r="E88" s="138"/>
      <c r="F88" s="138"/>
    </row>
    <row r="89" spans="1:6" s="116" customFormat="1" ht="15">
      <c r="A89" s="136"/>
      <c r="B89" s="137"/>
      <c r="C89" s="138"/>
      <c r="D89" s="138"/>
      <c r="E89" s="138"/>
      <c r="F89" s="138"/>
    </row>
    <row r="90" spans="1:6" s="116" customFormat="1" ht="15">
      <c r="A90" s="136"/>
      <c r="B90" s="137"/>
      <c r="C90" s="138"/>
      <c r="D90" s="138"/>
      <c r="E90" s="138"/>
      <c r="F90" s="138"/>
    </row>
    <row r="91" spans="1:6" s="116" customFormat="1" ht="15.75" thickBot="1">
      <c r="A91" s="136"/>
      <c r="B91" s="137"/>
      <c r="C91" s="138"/>
      <c r="D91" s="138"/>
      <c r="E91" s="138"/>
      <c r="F91" s="138"/>
    </row>
    <row r="92" spans="1:6" ht="15.75" customHeight="1" thickBot="1">
      <c r="A92" s="103" t="s">
        <v>235</v>
      </c>
      <c r="B92" s="181" t="s">
        <v>227</v>
      </c>
      <c r="C92" s="444" t="s">
        <v>383</v>
      </c>
      <c r="D92" s="436"/>
      <c r="E92" s="436"/>
      <c r="F92" s="437"/>
    </row>
    <row r="93" spans="1:6" s="109" customFormat="1" ht="16.5" thickBot="1">
      <c r="A93" s="106" t="s">
        <v>217</v>
      </c>
      <c r="B93" s="107" t="s">
        <v>218</v>
      </c>
      <c r="C93" s="108" t="s">
        <v>219</v>
      </c>
      <c r="D93" s="108" t="s">
        <v>224</v>
      </c>
      <c r="E93" s="108" t="s">
        <v>225</v>
      </c>
      <c r="F93" s="108" t="s">
        <v>226</v>
      </c>
    </row>
    <row r="94" spans="1:6" s="109" customFormat="1" ht="42" customHeight="1" thickBot="1">
      <c r="A94" s="139"/>
      <c r="B94" s="140" t="s">
        <v>231</v>
      </c>
      <c r="C94" s="189" t="s">
        <v>220</v>
      </c>
      <c r="D94" s="189" t="s">
        <v>237</v>
      </c>
      <c r="E94" s="190" t="s">
        <v>238</v>
      </c>
      <c r="F94" s="190" t="s">
        <v>242</v>
      </c>
    </row>
    <row r="95" spans="1:6" s="143" customFormat="1" ht="13.5" thickBot="1">
      <c r="A95" s="5" t="s">
        <v>3</v>
      </c>
      <c r="B95" s="227" t="s">
        <v>427</v>
      </c>
      <c r="C95" s="192">
        <f>C96+C97+C98+C99+C100+C113</f>
        <v>64201211</v>
      </c>
      <c r="D95" s="191">
        <f>D96+D97+D98+D99+D100+D113</f>
        <v>51178949</v>
      </c>
      <c r="E95" s="191">
        <f>E96+E97+E98+E99+E100</f>
        <v>13022262</v>
      </c>
      <c r="F95" s="192">
        <f>F96+F97+F98+F99+F100</f>
        <v>0</v>
      </c>
    </row>
    <row r="96" spans="1:6" ht="15">
      <c r="A96" s="57" t="s">
        <v>5</v>
      </c>
      <c r="B96" s="58" t="s">
        <v>159</v>
      </c>
      <c r="C96" s="219">
        <v>28429790</v>
      </c>
      <c r="D96" s="216">
        <f>C96-E96</f>
        <v>16591370</v>
      </c>
      <c r="E96" s="194">
        <v>11838420</v>
      </c>
      <c r="F96" s="194"/>
    </row>
    <row r="97" spans="1:6" ht="15">
      <c r="A97" s="14" t="s">
        <v>7</v>
      </c>
      <c r="B97" s="60" t="s">
        <v>160</v>
      </c>
      <c r="C97" s="218">
        <v>4569822</v>
      </c>
      <c r="D97" s="71">
        <f>C97-E97</f>
        <v>3385980</v>
      </c>
      <c r="E97" s="154">
        <v>1183842</v>
      </c>
      <c r="F97" s="154"/>
    </row>
    <row r="98" spans="1:6" ht="15">
      <c r="A98" s="14" t="s">
        <v>9</v>
      </c>
      <c r="B98" s="60" t="s">
        <v>161</v>
      </c>
      <c r="C98" s="218">
        <f>D98</f>
        <v>21662599</v>
      </c>
      <c r="D98" s="75">
        <v>21662599</v>
      </c>
      <c r="E98" s="154"/>
      <c r="F98" s="154"/>
    </row>
    <row r="99" spans="1:6" ht="15">
      <c r="A99" s="14" t="s">
        <v>11</v>
      </c>
      <c r="B99" s="61" t="s">
        <v>162</v>
      </c>
      <c r="C99" s="13">
        <f>D99</f>
        <v>1420000</v>
      </c>
      <c r="D99" s="153">
        <v>1420000</v>
      </c>
      <c r="E99" s="154"/>
      <c r="F99" s="154"/>
    </row>
    <row r="100" spans="1:6" ht="15">
      <c r="A100" s="14" t="s">
        <v>163</v>
      </c>
      <c r="B100" s="62" t="s">
        <v>164</v>
      </c>
      <c r="C100" s="23">
        <f>D100+E100+F100</f>
        <v>6119000</v>
      </c>
      <c r="D100" s="153">
        <v>6119000</v>
      </c>
      <c r="E100" s="153">
        <f>E101+E102+E103+E104+E105+E106+E107+E108+E109+E115</f>
        <v>0</v>
      </c>
      <c r="F100" s="153">
        <f>F101+F102+F103+F104+F105+F106+F107+F108+F109+F115</f>
        <v>0</v>
      </c>
    </row>
    <row r="101" spans="1:6" ht="15">
      <c r="A101" s="14" t="s">
        <v>14</v>
      </c>
      <c r="B101" s="60" t="s">
        <v>391</v>
      </c>
      <c r="C101" s="23">
        <v>500000</v>
      </c>
      <c r="D101" s="153">
        <v>500000</v>
      </c>
      <c r="E101" s="153"/>
      <c r="F101" s="153"/>
    </row>
    <row r="102" spans="1:6" ht="15">
      <c r="A102" s="14" t="s">
        <v>165</v>
      </c>
      <c r="B102" s="63" t="s">
        <v>392</v>
      </c>
      <c r="C102" s="23"/>
      <c r="D102" s="153"/>
      <c r="E102" s="153"/>
      <c r="F102" s="153"/>
    </row>
    <row r="103" spans="1:6" ht="15">
      <c r="A103" s="14" t="s">
        <v>167</v>
      </c>
      <c r="B103" s="63" t="s">
        <v>393</v>
      </c>
      <c r="C103" s="23"/>
      <c r="D103" s="153"/>
      <c r="E103" s="153"/>
      <c r="F103" s="153"/>
    </row>
    <row r="104" spans="1:6" ht="15">
      <c r="A104" s="14" t="s">
        <v>169</v>
      </c>
      <c r="B104" s="64" t="s">
        <v>166</v>
      </c>
      <c r="C104" s="23"/>
      <c r="D104" s="153"/>
      <c r="E104" s="153"/>
      <c r="F104" s="153"/>
    </row>
    <row r="105" spans="1:6" ht="15">
      <c r="A105" s="14" t="s">
        <v>171</v>
      </c>
      <c r="B105" s="65" t="s">
        <v>168</v>
      </c>
      <c r="C105" s="23"/>
      <c r="D105" s="153"/>
      <c r="E105" s="153"/>
      <c r="F105" s="153"/>
    </row>
    <row r="106" spans="1:6" ht="22.5">
      <c r="A106" s="14" t="s">
        <v>173</v>
      </c>
      <c r="B106" s="65" t="s">
        <v>170</v>
      </c>
      <c r="C106" s="23"/>
      <c r="D106" s="153"/>
      <c r="E106" s="153"/>
      <c r="F106" s="153"/>
    </row>
    <row r="107" spans="1:6" ht="15">
      <c r="A107" s="14" t="s">
        <v>175</v>
      </c>
      <c r="B107" s="64" t="s">
        <v>172</v>
      </c>
      <c r="C107" s="23">
        <v>5499000</v>
      </c>
      <c r="D107" s="153">
        <v>5499000</v>
      </c>
      <c r="E107" s="153"/>
      <c r="F107" s="153"/>
    </row>
    <row r="108" spans="1:6" ht="15">
      <c r="A108" s="14" t="s">
        <v>177</v>
      </c>
      <c r="B108" s="64" t="s">
        <v>174</v>
      </c>
      <c r="C108" s="23"/>
      <c r="D108" s="153"/>
      <c r="E108" s="153"/>
      <c r="F108" s="153"/>
    </row>
    <row r="109" spans="1:6" ht="15">
      <c r="A109" s="14" t="s">
        <v>179</v>
      </c>
      <c r="B109" s="65" t="s">
        <v>176</v>
      </c>
      <c r="C109" s="23"/>
      <c r="D109" s="153"/>
      <c r="E109" s="153"/>
      <c r="F109" s="153"/>
    </row>
    <row r="110" spans="1:6" ht="15">
      <c r="A110" s="16" t="s">
        <v>181</v>
      </c>
      <c r="B110" s="63" t="s">
        <v>178</v>
      </c>
      <c r="C110" s="23"/>
      <c r="D110" s="153"/>
      <c r="E110" s="153"/>
      <c r="F110" s="153"/>
    </row>
    <row r="111" spans="1:6" ht="15">
      <c r="A111" s="14" t="s">
        <v>394</v>
      </c>
      <c r="B111" s="63" t="s">
        <v>180</v>
      </c>
      <c r="C111" s="23"/>
      <c r="D111" s="153"/>
      <c r="E111" s="153"/>
      <c r="F111" s="153"/>
    </row>
    <row r="112" spans="1:6" ht="15">
      <c r="A112" s="21" t="s">
        <v>395</v>
      </c>
      <c r="B112" s="63" t="s">
        <v>182</v>
      </c>
      <c r="C112" s="23">
        <v>120000</v>
      </c>
      <c r="D112" s="153">
        <v>120000</v>
      </c>
      <c r="E112" s="153"/>
      <c r="F112" s="153"/>
    </row>
    <row r="113" spans="1:6" ht="15">
      <c r="A113" s="14" t="s">
        <v>396</v>
      </c>
      <c r="B113" s="61" t="s">
        <v>252</v>
      </c>
      <c r="C113" s="23">
        <v>2000000</v>
      </c>
      <c r="D113" s="153">
        <v>2000000</v>
      </c>
      <c r="E113" s="153"/>
      <c r="F113" s="153"/>
    </row>
    <row r="114" spans="1:6" ht="15">
      <c r="A114" s="14" t="s">
        <v>397</v>
      </c>
      <c r="B114" s="60" t="s">
        <v>398</v>
      </c>
      <c r="C114" s="23">
        <v>2000000</v>
      </c>
      <c r="D114" s="153">
        <v>2000000</v>
      </c>
      <c r="E114" s="153"/>
      <c r="F114" s="153"/>
    </row>
    <row r="115" spans="1:6" ht="15.75" thickBot="1">
      <c r="A115" s="66" t="s">
        <v>399</v>
      </c>
      <c r="B115" s="67" t="s">
        <v>400</v>
      </c>
      <c r="C115" s="68"/>
      <c r="D115" s="155"/>
      <c r="E115" s="155"/>
      <c r="F115" s="155"/>
    </row>
    <row r="116" spans="1:6" ht="15.75" thickBot="1">
      <c r="A116" s="51" t="s">
        <v>15</v>
      </c>
      <c r="B116" s="69" t="s">
        <v>428</v>
      </c>
      <c r="C116" s="10">
        <f>C117</f>
        <v>26667739</v>
      </c>
      <c r="D116" s="10">
        <f>+D117+D119+D121</f>
        <v>20317739</v>
      </c>
      <c r="E116" s="10">
        <f>E117</f>
        <v>6350000</v>
      </c>
      <c r="F116" s="10"/>
    </row>
    <row r="117" spans="1:6" ht="15">
      <c r="A117" s="111" t="s">
        <v>17</v>
      </c>
      <c r="B117" s="60" t="s">
        <v>183</v>
      </c>
      <c r="C117" s="13">
        <f>D117+E117</f>
        <v>26667739</v>
      </c>
      <c r="D117" s="13">
        <f>26667739-E117</f>
        <v>20317739</v>
      </c>
      <c r="E117" s="13">
        <v>6350000</v>
      </c>
      <c r="F117" s="13"/>
    </row>
    <row r="118" spans="1:6" ht="15">
      <c r="A118" s="111" t="s">
        <v>19</v>
      </c>
      <c r="B118" s="70" t="s">
        <v>184</v>
      </c>
      <c r="C118" s="13"/>
      <c r="D118" s="13"/>
      <c r="E118" s="13"/>
      <c r="F118" s="13">
        <f aca="true" t="shared" si="6" ref="E118:F120">E118+D118</f>
        <v>0</v>
      </c>
    </row>
    <row r="119" spans="1:6" ht="15">
      <c r="A119" s="111" t="s">
        <v>21</v>
      </c>
      <c r="B119" s="70" t="s">
        <v>185</v>
      </c>
      <c r="C119" s="20">
        <f>C120</f>
        <v>0</v>
      </c>
      <c r="D119" s="20">
        <f>D120</f>
        <v>0</v>
      </c>
      <c r="E119" s="13">
        <f t="shared" si="6"/>
        <v>0</v>
      </c>
      <c r="F119" s="13">
        <f t="shared" si="6"/>
        <v>0</v>
      </c>
    </row>
    <row r="120" spans="1:6" ht="15">
      <c r="A120" s="111" t="s">
        <v>23</v>
      </c>
      <c r="B120" s="70" t="s">
        <v>186</v>
      </c>
      <c r="C120" s="71">
        <v>0</v>
      </c>
      <c r="D120" s="71"/>
      <c r="E120" s="13">
        <f t="shared" si="6"/>
        <v>0</v>
      </c>
      <c r="F120" s="13">
        <f t="shared" si="6"/>
        <v>0</v>
      </c>
    </row>
    <row r="121" spans="1:6" ht="15">
      <c r="A121" s="111" t="s">
        <v>25</v>
      </c>
      <c r="B121" s="196" t="s">
        <v>187</v>
      </c>
      <c r="C121" s="71">
        <f>C122+C123+C124+C125+C126+C127+C128+C129</f>
        <v>0</v>
      </c>
      <c r="D121" s="71">
        <f>D122+D123+D124+D125+D126+D127+D128+D129</f>
        <v>0</v>
      </c>
      <c r="E121" s="71">
        <f>E122+E123+E124+E125+E126+E127+E128+E129</f>
        <v>0</v>
      </c>
      <c r="F121" s="71">
        <f>F122+F123+F124+F125+F126+F127+F128+F129</f>
        <v>0</v>
      </c>
    </row>
    <row r="122" spans="1:6" ht="15">
      <c r="A122" s="111" t="s">
        <v>27</v>
      </c>
      <c r="B122" s="197" t="s">
        <v>188</v>
      </c>
      <c r="C122" s="71"/>
      <c r="D122" s="71"/>
      <c r="E122" s="71"/>
      <c r="F122" s="71"/>
    </row>
    <row r="123" spans="1:6" ht="15">
      <c r="A123" s="111" t="s">
        <v>189</v>
      </c>
      <c r="B123" s="74" t="s">
        <v>190</v>
      </c>
      <c r="C123" s="71"/>
      <c r="D123" s="71"/>
      <c r="E123" s="71"/>
      <c r="F123" s="71"/>
    </row>
    <row r="124" spans="1:6" ht="22.5">
      <c r="A124" s="111" t="s">
        <v>191</v>
      </c>
      <c r="B124" s="65" t="s">
        <v>170</v>
      </c>
      <c r="C124" s="71"/>
      <c r="D124" s="71"/>
      <c r="E124" s="71"/>
      <c r="F124" s="71"/>
    </row>
    <row r="125" spans="1:6" ht="15">
      <c r="A125" s="111" t="s">
        <v>192</v>
      </c>
      <c r="B125" s="65" t="s">
        <v>193</v>
      </c>
      <c r="C125" s="71"/>
      <c r="D125" s="71"/>
      <c r="E125" s="71"/>
      <c r="F125" s="71"/>
    </row>
    <row r="126" spans="1:6" ht="15">
      <c r="A126" s="111" t="s">
        <v>194</v>
      </c>
      <c r="B126" s="65" t="s">
        <v>195</v>
      </c>
      <c r="C126" s="71"/>
      <c r="D126" s="71"/>
      <c r="E126" s="71"/>
      <c r="F126" s="71"/>
    </row>
    <row r="127" spans="1:6" ht="15">
      <c r="A127" s="111" t="s">
        <v>196</v>
      </c>
      <c r="B127" s="65" t="s">
        <v>176</v>
      </c>
      <c r="C127" s="71"/>
      <c r="D127" s="71"/>
      <c r="E127" s="71"/>
      <c r="F127" s="71"/>
    </row>
    <row r="128" spans="1:6" ht="15">
      <c r="A128" s="111" t="s">
        <v>197</v>
      </c>
      <c r="B128" s="65" t="s">
        <v>198</v>
      </c>
      <c r="C128" s="71"/>
      <c r="D128" s="71"/>
      <c r="E128" s="71"/>
      <c r="F128" s="71"/>
    </row>
    <row r="129" spans="1:6" ht="15.75" thickBot="1">
      <c r="A129" s="195" t="s">
        <v>199</v>
      </c>
      <c r="B129" s="65" t="s">
        <v>200</v>
      </c>
      <c r="C129" s="75"/>
      <c r="D129" s="75"/>
      <c r="E129" s="75"/>
      <c r="F129" s="75"/>
    </row>
    <row r="130" spans="1:6" s="143" customFormat="1" ht="13.5" thickBot="1">
      <c r="A130" s="51" t="s">
        <v>29</v>
      </c>
      <c r="B130" s="76" t="s">
        <v>202</v>
      </c>
      <c r="C130" s="10">
        <f>+C95+C116</f>
        <v>90868950</v>
      </c>
      <c r="D130" s="10">
        <f>+D95+D116</f>
        <v>71496688</v>
      </c>
      <c r="E130" s="10">
        <f>+E95+E116</f>
        <v>19372262</v>
      </c>
      <c r="F130" s="10">
        <f>+F95+F116</f>
        <v>0</v>
      </c>
    </row>
    <row r="131" spans="1:6" ht="15.75" thickBot="1">
      <c r="A131" s="51" t="s">
        <v>201</v>
      </c>
      <c r="B131" s="76" t="s">
        <v>203</v>
      </c>
      <c r="C131" s="10">
        <f>+C132+C133+C134</f>
        <v>0</v>
      </c>
      <c r="D131" s="10">
        <f>+D132+D133+D134</f>
        <v>0</v>
      </c>
      <c r="E131" s="10">
        <f>+E132+E133+E134</f>
        <v>0</v>
      </c>
      <c r="F131" s="10">
        <f>+F132+F133+F134</f>
        <v>0</v>
      </c>
    </row>
    <row r="132" spans="1:6" ht="15">
      <c r="A132" s="111" t="s">
        <v>45</v>
      </c>
      <c r="B132" s="77" t="s">
        <v>204</v>
      </c>
      <c r="C132" s="71"/>
      <c r="D132" s="71"/>
      <c r="E132" s="71"/>
      <c r="F132" s="71"/>
    </row>
    <row r="133" spans="1:6" ht="15">
      <c r="A133" s="111" t="s">
        <v>48</v>
      </c>
      <c r="B133" s="77" t="s">
        <v>205</v>
      </c>
      <c r="C133" s="71"/>
      <c r="D133" s="71"/>
      <c r="E133" s="71"/>
      <c r="F133" s="71"/>
    </row>
    <row r="134" spans="1:6" ht="15.75" thickBot="1">
      <c r="A134" s="195" t="s">
        <v>50</v>
      </c>
      <c r="B134" s="81" t="s">
        <v>206</v>
      </c>
      <c r="C134" s="71"/>
      <c r="D134" s="71"/>
      <c r="E134" s="71"/>
      <c r="F134" s="71"/>
    </row>
    <row r="135" spans="1:6" ht="15.75" thickBot="1">
      <c r="A135" s="51" t="s">
        <v>54</v>
      </c>
      <c r="B135" s="144" t="s">
        <v>207</v>
      </c>
      <c r="C135" s="192">
        <f>+C136+C137+C138+C141</f>
        <v>0</v>
      </c>
      <c r="D135" s="10">
        <f>+D136+D137+D138+D141</f>
        <v>0</v>
      </c>
      <c r="E135" s="10">
        <f>+E136+E137+E138+E141</f>
        <v>0</v>
      </c>
      <c r="F135" s="10">
        <f>+F136+F137+F138+F141</f>
        <v>0</v>
      </c>
    </row>
    <row r="136" spans="1:6" ht="15">
      <c r="A136" s="111" t="s">
        <v>56</v>
      </c>
      <c r="B136" s="146" t="s">
        <v>401</v>
      </c>
      <c r="C136" s="219"/>
      <c r="D136" s="71"/>
      <c r="E136" s="71"/>
      <c r="F136" s="71"/>
    </row>
    <row r="137" spans="1:6" s="143" customFormat="1" ht="12.75">
      <c r="A137" s="111" t="s">
        <v>58</v>
      </c>
      <c r="B137" s="146" t="s">
        <v>402</v>
      </c>
      <c r="C137" s="218"/>
      <c r="D137" s="71"/>
      <c r="E137" s="71"/>
      <c r="F137" s="71"/>
    </row>
    <row r="138" spans="1:7" ht="15">
      <c r="A138" s="111" t="s">
        <v>60</v>
      </c>
      <c r="B138" s="146" t="s">
        <v>403</v>
      </c>
      <c r="C138" s="218"/>
      <c r="D138" s="71"/>
      <c r="E138" s="71"/>
      <c r="F138" s="71"/>
      <c r="G138" s="158"/>
    </row>
    <row r="139" spans="1:6" ht="15">
      <c r="A139" s="111" t="s">
        <v>62</v>
      </c>
      <c r="B139" s="146" t="s">
        <v>404</v>
      </c>
      <c r="C139" s="218"/>
      <c r="D139" s="71"/>
      <c r="E139" s="71"/>
      <c r="F139" s="71"/>
    </row>
    <row r="140" spans="1:6" ht="15">
      <c r="A140" s="111" t="s">
        <v>64</v>
      </c>
      <c r="B140" s="146" t="s">
        <v>405</v>
      </c>
      <c r="C140" s="218"/>
      <c r="D140" s="71"/>
      <c r="E140" s="71"/>
      <c r="F140" s="71"/>
    </row>
    <row r="141" spans="1:6" s="143" customFormat="1" ht="13.5" thickBot="1">
      <c r="A141" s="195" t="s">
        <v>66</v>
      </c>
      <c r="B141" s="146" t="s">
        <v>406</v>
      </c>
      <c r="C141" s="222"/>
      <c r="D141" s="71"/>
      <c r="E141" s="71"/>
      <c r="F141" s="71"/>
    </row>
    <row r="142" spans="1:6" s="143" customFormat="1" ht="13.5" thickBot="1">
      <c r="A142" s="51" t="s">
        <v>76</v>
      </c>
      <c r="B142" s="144" t="s">
        <v>209</v>
      </c>
      <c r="C142" s="223">
        <f>+C143+C144+C145+C146</f>
        <v>26016651</v>
      </c>
      <c r="D142" s="24">
        <f>+D143+D144+D145+D146</f>
        <v>26016651</v>
      </c>
      <c r="E142" s="24"/>
      <c r="F142" s="24"/>
    </row>
    <row r="143" spans="1:6" s="143" customFormat="1" ht="12.75">
      <c r="A143" s="111" t="s">
        <v>78</v>
      </c>
      <c r="B143" s="146" t="s">
        <v>210</v>
      </c>
      <c r="C143" s="219">
        <v>24204182</v>
      </c>
      <c r="D143" s="71">
        <v>24204182</v>
      </c>
      <c r="E143" s="71"/>
      <c r="F143" s="71"/>
    </row>
    <row r="144" spans="1:6" s="143" customFormat="1" ht="12.75">
      <c r="A144" s="111" t="s">
        <v>80</v>
      </c>
      <c r="B144" s="146" t="s">
        <v>211</v>
      </c>
      <c r="C144" s="218">
        <v>1812469</v>
      </c>
      <c r="D144" s="71">
        <v>1812469</v>
      </c>
      <c r="E144" s="71"/>
      <c r="F144" s="71"/>
    </row>
    <row r="145" spans="1:6" s="143" customFormat="1" ht="12.75">
      <c r="A145" s="111" t="s">
        <v>82</v>
      </c>
      <c r="B145" s="146" t="s">
        <v>212</v>
      </c>
      <c r="C145" s="218"/>
      <c r="D145" s="71"/>
      <c r="E145" s="71"/>
      <c r="F145" s="71"/>
    </row>
    <row r="146" spans="1:6" s="143" customFormat="1" ht="13.5" thickBot="1">
      <c r="A146" s="195" t="s">
        <v>84</v>
      </c>
      <c r="B146" s="159" t="s">
        <v>213</v>
      </c>
      <c r="C146" s="222"/>
      <c r="D146" s="71"/>
      <c r="E146" s="71"/>
      <c r="F146" s="71"/>
    </row>
    <row r="147" spans="1:6" ht="15.75" thickBot="1">
      <c r="A147" s="51" t="s">
        <v>208</v>
      </c>
      <c r="B147" s="144" t="s">
        <v>214</v>
      </c>
      <c r="C147" s="224">
        <f>+C148+C149+C150+C152</f>
        <v>0</v>
      </c>
      <c r="D147" s="198">
        <f>+D148+D149+D150+D152</f>
        <v>0</v>
      </c>
      <c r="E147" s="198">
        <f>+E148+E149+E150+E152</f>
        <v>0</v>
      </c>
      <c r="F147" s="198">
        <f>+F148+F149+F150+F152</f>
        <v>0</v>
      </c>
    </row>
    <row r="148" spans="1:6" ht="15">
      <c r="A148" s="111" t="s">
        <v>90</v>
      </c>
      <c r="B148" s="146" t="s">
        <v>411</v>
      </c>
      <c r="C148" s="219"/>
      <c r="D148" s="71"/>
      <c r="E148" s="71"/>
      <c r="F148" s="71"/>
    </row>
    <row r="149" spans="1:6" ht="15">
      <c r="A149" s="111" t="s">
        <v>92</v>
      </c>
      <c r="B149" s="146" t="s">
        <v>412</v>
      </c>
      <c r="C149" s="218"/>
      <c r="D149" s="71"/>
      <c r="E149" s="71"/>
      <c r="F149" s="71"/>
    </row>
    <row r="150" spans="1:6" ht="15">
      <c r="A150" s="111" t="s">
        <v>94</v>
      </c>
      <c r="B150" s="146" t="s">
        <v>413</v>
      </c>
      <c r="C150" s="218"/>
      <c r="D150" s="71"/>
      <c r="E150" s="71"/>
      <c r="F150" s="71"/>
    </row>
    <row r="151" spans="1:6" ht="22.5">
      <c r="A151" s="111" t="s">
        <v>96</v>
      </c>
      <c r="B151" s="146" t="s">
        <v>414</v>
      </c>
      <c r="C151" s="218"/>
      <c r="D151" s="71"/>
      <c r="E151" s="71"/>
      <c r="F151" s="71"/>
    </row>
    <row r="152" spans="1:6" ht="15.75" thickBot="1">
      <c r="A152" s="195" t="s">
        <v>415</v>
      </c>
      <c r="B152" s="159" t="s">
        <v>416</v>
      </c>
      <c r="C152" s="222"/>
      <c r="D152" s="75"/>
      <c r="E152" s="75"/>
      <c r="F152" s="75"/>
    </row>
    <row r="153" spans="1:6" ht="15.75" thickBot="1">
      <c r="A153" s="220" t="s">
        <v>98</v>
      </c>
      <c r="B153" s="76" t="s">
        <v>418</v>
      </c>
      <c r="C153" s="225"/>
      <c r="D153" s="84"/>
      <c r="E153" s="84"/>
      <c r="F153" s="84"/>
    </row>
    <row r="154" spans="1:6" ht="15.75" thickBot="1">
      <c r="A154" s="110" t="s">
        <v>108</v>
      </c>
      <c r="B154" s="163" t="s">
        <v>419</v>
      </c>
      <c r="C154" s="221">
        <f>+C131+C135+C142+C147</f>
        <v>26016651</v>
      </c>
      <c r="D154" s="221">
        <f>+D131+D135+D142+D147</f>
        <v>26016651</v>
      </c>
      <c r="E154" s="221">
        <f>+E131+E135+E142+E147</f>
        <v>0</v>
      </c>
      <c r="F154" s="221">
        <f>+F131+F135+F142+F147</f>
        <v>0</v>
      </c>
    </row>
    <row r="155" spans="1:6" ht="15.75" thickBot="1">
      <c r="A155" s="226" t="s">
        <v>215</v>
      </c>
      <c r="B155" s="166" t="s">
        <v>420</v>
      </c>
      <c r="C155" s="221"/>
      <c r="D155" s="221"/>
      <c r="E155" s="221"/>
      <c r="F155" s="221"/>
    </row>
    <row r="156" spans="1:6" ht="15.75" thickBot="1">
      <c r="A156" s="199" t="s">
        <v>253</v>
      </c>
      <c r="B156" s="200" t="s">
        <v>421</v>
      </c>
      <c r="C156" s="162">
        <f>+C130+C154</f>
        <v>116885601</v>
      </c>
      <c r="D156" s="162">
        <f>+D130+D154</f>
        <v>97513339</v>
      </c>
      <c r="E156" s="162">
        <f>+E130+E154</f>
        <v>19372262</v>
      </c>
      <c r="F156" s="162">
        <f>+F130+F154</f>
        <v>0</v>
      </c>
    </row>
    <row r="157" spans="1:6" ht="15">
      <c r="A157" s="201"/>
      <c r="B157" s="202"/>
      <c r="C157" s="203"/>
      <c r="D157" s="203"/>
      <c r="E157" s="203"/>
      <c r="F157" s="203"/>
    </row>
    <row r="158" spans="1:6" ht="15">
      <c r="A158" s="201"/>
      <c r="B158" s="202"/>
      <c r="C158" s="203"/>
      <c r="D158" s="203"/>
      <c r="E158" s="203"/>
      <c r="F158" s="203"/>
    </row>
    <row r="159" spans="1:6" ht="15">
      <c r="A159" s="204"/>
      <c r="B159" s="205"/>
      <c r="C159" s="206"/>
      <c r="D159" s="206"/>
      <c r="E159" s="206"/>
      <c r="F159" s="206"/>
    </row>
  </sheetData>
  <sheetProtection/>
  <mergeCells count="8">
    <mergeCell ref="C92:F92"/>
    <mergeCell ref="C3:F3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&amp;C&amp;"-,Félkövér"&amp;9
Tiszagyulaháza Község Önkormányzatának 2018.évi költségvetési bevételei és kiadásai, előirányzat csoportonként és kiemelt előirányzatonként&amp;R&amp;"-,Dőlt"&amp;8 4.melléklet a....../2018.(....)Önkormányzati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32"/>
  <sheetViews>
    <sheetView workbookViewId="0" topLeftCell="A1">
      <selection activeCell="Q27" sqref="Q27"/>
    </sheetView>
  </sheetViews>
  <sheetFormatPr defaultColWidth="9.140625" defaultRowHeight="15"/>
  <cols>
    <col min="1" max="1" width="5.8515625" style="228" customWidth="1"/>
    <col min="2" max="2" width="42.57421875" style="230" customWidth="1"/>
    <col min="3" max="3" width="11.57421875" style="228" customWidth="1"/>
    <col min="4" max="4" width="44.00390625" style="228" customWidth="1"/>
    <col min="5" max="5" width="18.140625" style="228" customWidth="1"/>
    <col min="6" max="6" width="4.140625" style="228" customWidth="1"/>
    <col min="7" max="16384" width="9.140625" style="228" customWidth="1"/>
  </cols>
  <sheetData>
    <row r="3" spans="5:6" ht="15.75" thickBot="1">
      <c r="E3" s="231" t="s">
        <v>382</v>
      </c>
      <c r="F3" s="445"/>
    </row>
    <row r="4" spans="1:6" ht="18" customHeight="1" thickBot="1">
      <c r="A4" s="446" t="s">
        <v>1</v>
      </c>
      <c r="B4" s="289" t="s">
        <v>228</v>
      </c>
      <c r="C4" s="290"/>
      <c r="D4" s="289" t="s">
        <v>231</v>
      </c>
      <c r="E4" s="330"/>
      <c r="F4" s="445"/>
    </row>
    <row r="5" spans="1:6" s="292" customFormat="1" ht="35.25" customHeight="1" thickBot="1">
      <c r="A5" s="447"/>
      <c r="B5" s="233" t="s">
        <v>243</v>
      </c>
      <c r="C5" s="234" t="s">
        <v>383</v>
      </c>
      <c r="D5" s="233" t="s">
        <v>243</v>
      </c>
      <c r="E5" s="331" t="s">
        <v>383</v>
      </c>
      <c r="F5" s="445"/>
    </row>
    <row r="6" spans="1:6" s="332" customFormat="1" ht="12" customHeight="1" thickBot="1">
      <c r="A6" s="238" t="s">
        <v>217</v>
      </c>
      <c r="B6" s="293" t="s">
        <v>218</v>
      </c>
      <c r="C6" s="294" t="s">
        <v>219</v>
      </c>
      <c r="D6" s="293" t="s">
        <v>225</v>
      </c>
      <c r="E6" s="295" t="s">
        <v>226</v>
      </c>
      <c r="F6" s="445"/>
    </row>
    <row r="7" spans="1:6" ht="12.75" customHeight="1">
      <c r="A7" s="296" t="s">
        <v>3</v>
      </c>
      <c r="B7" s="297" t="s">
        <v>244</v>
      </c>
      <c r="C7" s="298">
        <v>49979312</v>
      </c>
      <c r="D7" s="297" t="s">
        <v>245</v>
      </c>
      <c r="E7" s="299">
        <v>44047182</v>
      </c>
      <c r="F7" s="445"/>
    </row>
    <row r="8" spans="1:6" ht="12.75" customHeight="1">
      <c r="A8" s="300" t="s">
        <v>15</v>
      </c>
      <c r="B8" s="301" t="s">
        <v>246</v>
      </c>
      <c r="C8" s="302">
        <v>17860662</v>
      </c>
      <c r="D8" s="301" t="s">
        <v>160</v>
      </c>
      <c r="E8" s="303">
        <v>7704024</v>
      </c>
      <c r="F8" s="445"/>
    </row>
    <row r="9" spans="1:6" ht="12.75" customHeight="1">
      <c r="A9" s="300" t="s">
        <v>29</v>
      </c>
      <c r="B9" s="301" t="s">
        <v>247</v>
      </c>
      <c r="C9" s="302">
        <v>0</v>
      </c>
      <c r="D9" s="301" t="s">
        <v>248</v>
      </c>
      <c r="E9" s="303">
        <v>34578063</v>
      </c>
      <c r="F9" s="445"/>
    </row>
    <row r="10" spans="1:6" ht="12.75" customHeight="1">
      <c r="A10" s="300" t="s">
        <v>201</v>
      </c>
      <c r="B10" s="301" t="s">
        <v>249</v>
      </c>
      <c r="C10" s="302">
        <v>9400000</v>
      </c>
      <c r="D10" s="301" t="s">
        <v>162</v>
      </c>
      <c r="E10" s="303">
        <v>1420000</v>
      </c>
      <c r="F10" s="445"/>
    </row>
    <row r="11" spans="1:6" ht="12.75" customHeight="1">
      <c r="A11" s="300" t="s">
        <v>54</v>
      </c>
      <c r="B11" s="333" t="s">
        <v>250</v>
      </c>
      <c r="C11" s="302">
        <v>0</v>
      </c>
      <c r="D11" s="301" t="s">
        <v>164</v>
      </c>
      <c r="E11" s="303">
        <v>6119000</v>
      </c>
      <c r="F11" s="445"/>
    </row>
    <row r="12" spans="1:6" ht="12.75" customHeight="1">
      <c r="A12" s="300" t="s">
        <v>76</v>
      </c>
      <c r="B12" s="301" t="s">
        <v>251</v>
      </c>
      <c r="C12" s="302"/>
      <c r="D12" s="301" t="s">
        <v>252</v>
      </c>
      <c r="E12" s="303">
        <v>2000000</v>
      </c>
      <c r="F12" s="445"/>
    </row>
    <row r="13" spans="1:6" ht="12.75" customHeight="1">
      <c r="A13" s="300" t="s">
        <v>208</v>
      </c>
      <c r="B13" s="301" t="s">
        <v>75</v>
      </c>
      <c r="C13" s="302">
        <v>17184776</v>
      </c>
      <c r="D13" s="305"/>
      <c r="E13" s="303"/>
      <c r="F13" s="445"/>
    </row>
    <row r="14" spans="1:6" ht="12.75" customHeight="1">
      <c r="A14" s="300" t="s">
        <v>98</v>
      </c>
      <c r="B14" s="305"/>
      <c r="C14" s="302"/>
      <c r="D14" s="305"/>
      <c r="E14" s="303"/>
      <c r="F14" s="445"/>
    </row>
    <row r="15" spans="1:6" ht="12.75" customHeight="1">
      <c r="A15" s="300" t="s">
        <v>108</v>
      </c>
      <c r="B15" s="334"/>
      <c r="C15" s="302"/>
      <c r="D15" s="305"/>
      <c r="E15" s="303"/>
      <c r="F15" s="445"/>
    </row>
    <row r="16" spans="1:6" ht="12.75" customHeight="1">
      <c r="A16" s="300" t="s">
        <v>215</v>
      </c>
      <c r="B16" s="305"/>
      <c r="C16" s="302"/>
      <c r="D16" s="305"/>
      <c r="E16" s="303"/>
      <c r="F16" s="445"/>
    </row>
    <row r="17" spans="1:6" ht="12.75" customHeight="1">
      <c r="A17" s="300" t="s">
        <v>253</v>
      </c>
      <c r="B17" s="305"/>
      <c r="C17" s="302"/>
      <c r="D17" s="305"/>
      <c r="E17" s="303"/>
      <c r="F17" s="445"/>
    </row>
    <row r="18" spans="1:6" ht="12.75" customHeight="1" thickBot="1">
      <c r="A18" s="300" t="s">
        <v>254</v>
      </c>
      <c r="B18" s="246"/>
      <c r="C18" s="335"/>
      <c r="D18" s="305"/>
      <c r="E18" s="336"/>
      <c r="F18" s="445"/>
    </row>
    <row r="19" spans="1:6" ht="15.75" customHeight="1" thickBot="1">
      <c r="A19" s="311" t="s">
        <v>255</v>
      </c>
      <c r="B19" s="312" t="s">
        <v>256</v>
      </c>
      <c r="C19" s="313">
        <f>+C7+C8+C10+C11+C13+C14+C15+C16+C17+C18</f>
        <v>94424750</v>
      </c>
      <c r="D19" s="312" t="s">
        <v>257</v>
      </c>
      <c r="E19" s="314">
        <f>SUM(E7:E18)</f>
        <v>95868269</v>
      </c>
      <c r="F19" s="445"/>
    </row>
    <row r="20" spans="1:6" ht="12.75" customHeight="1">
      <c r="A20" s="337" t="s">
        <v>258</v>
      </c>
      <c r="B20" s="319" t="s">
        <v>259</v>
      </c>
      <c r="C20" s="338">
        <f>C21</f>
        <v>1443519</v>
      </c>
      <c r="D20" s="317" t="s">
        <v>260</v>
      </c>
      <c r="E20" s="339"/>
      <c r="F20" s="445"/>
    </row>
    <row r="21" spans="1:6" ht="12.75" customHeight="1">
      <c r="A21" s="340" t="s">
        <v>261</v>
      </c>
      <c r="B21" s="317" t="s">
        <v>262</v>
      </c>
      <c r="C21" s="276">
        <v>1443519</v>
      </c>
      <c r="D21" s="317" t="s">
        <v>263</v>
      </c>
      <c r="E21" s="273"/>
      <c r="F21" s="445"/>
    </row>
    <row r="22" spans="1:6" ht="12.75" customHeight="1">
      <c r="A22" s="340" t="s">
        <v>264</v>
      </c>
      <c r="B22" s="317" t="s">
        <v>265</v>
      </c>
      <c r="C22" s="276"/>
      <c r="D22" s="317" t="s">
        <v>266</v>
      </c>
      <c r="E22" s="273"/>
      <c r="F22" s="445"/>
    </row>
    <row r="23" spans="1:6" ht="12.75" customHeight="1">
      <c r="A23" s="340" t="s">
        <v>267</v>
      </c>
      <c r="B23" s="317" t="s">
        <v>268</v>
      </c>
      <c r="C23" s="276"/>
      <c r="D23" s="317" t="s">
        <v>269</v>
      </c>
      <c r="E23" s="273"/>
      <c r="F23" s="445"/>
    </row>
    <row r="24" spans="1:6" ht="12.75" customHeight="1">
      <c r="A24" s="340" t="s">
        <v>270</v>
      </c>
      <c r="B24" s="317" t="s">
        <v>271</v>
      </c>
      <c r="C24" s="276"/>
      <c r="D24" s="319" t="s">
        <v>272</v>
      </c>
      <c r="E24" s="273"/>
      <c r="F24" s="445"/>
    </row>
    <row r="25" spans="1:6" ht="12.75" customHeight="1">
      <c r="A25" s="340" t="s">
        <v>273</v>
      </c>
      <c r="B25" s="317" t="s">
        <v>274</v>
      </c>
      <c r="C25" s="322">
        <f>C26</f>
        <v>0</v>
      </c>
      <c r="D25" s="317" t="s">
        <v>275</v>
      </c>
      <c r="E25" s="273"/>
      <c r="F25" s="445"/>
    </row>
    <row r="26" spans="1:6" ht="12.75" customHeight="1">
      <c r="A26" s="337" t="s">
        <v>276</v>
      </c>
      <c r="B26" s="319" t="s">
        <v>277</v>
      </c>
      <c r="C26" s="341">
        <v>0</v>
      </c>
      <c r="D26" s="297" t="s">
        <v>278</v>
      </c>
      <c r="E26" s="339"/>
      <c r="F26" s="445"/>
    </row>
    <row r="27" spans="1:6" ht="12.75" customHeight="1" thickBot="1">
      <c r="A27" s="340" t="s">
        <v>279</v>
      </c>
      <c r="B27" s="317" t="s">
        <v>280</v>
      </c>
      <c r="C27" s="276"/>
      <c r="D27" s="305"/>
      <c r="E27" s="273"/>
      <c r="F27" s="445"/>
    </row>
    <row r="28" spans="1:6" ht="15.75" customHeight="1" thickBot="1">
      <c r="A28" s="311" t="s">
        <v>281</v>
      </c>
      <c r="B28" s="312" t="s">
        <v>282</v>
      </c>
      <c r="C28" s="313">
        <f>+C20+C25</f>
        <v>1443519</v>
      </c>
      <c r="D28" s="312" t="s">
        <v>283</v>
      </c>
      <c r="E28" s="314">
        <f>SUM(E20:E27)</f>
        <v>0</v>
      </c>
      <c r="F28" s="445"/>
    </row>
    <row r="29" spans="1:6" ht="15.75" thickBot="1">
      <c r="A29" s="311" t="s">
        <v>284</v>
      </c>
      <c r="B29" s="328" t="s">
        <v>285</v>
      </c>
      <c r="C29" s="329">
        <f>+C19+C28</f>
        <v>95868269</v>
      </c>
      <c r="D29" s="342" t="s">
        <v>286</v>
      </c>
      <c r="E29" s="343">
        <f>+E19+E28</f>
        <v>95868269</v>
      </c>
      <c r="F29" s="445"/>
    </row>
    <row r="30" spans="1:6" ht="15.75" thickBot="1">
      <c r="A30" s="311" t="s">
        <v>287</v>
      </c>
      <c r="B30" s="328" t="s">
        <v>288</v>
      </c>
      <c r="C30" s="329"/>
      <c r="D30" s="342" t="s">
        <v>289</v>
      </c>
      <c r="E30" s="343"/>
      <c r="F30" s="445"/>
    </row>
    <row r="31" spans="1:6" ht="15.75" thickBot="1">
      <c r="A31" s="311" t="s">
        <v>290</v>
      </c>
      <c r="B31" s="328" t="s">
        <v>291</v>
      </c>
      <c r="C31" s="329"/>
      <c r="D31" s="342" t="s">
        <v>292</v>
      </c>
      <c r="E31" s="343"/>
      <c r="F31" s="445"/>
    </row>
    <row r="32" spans="2:5" ht="18.75">
      <c r="B32" s="448"/>
      <c r="C32" s="448"/>
      <c r="D32" s="448"/>
      <c r="E32" s="344"/>
    </row>
  </sheetData>
  <sheetProtection/>
  <mergeCells count="3">
    <mergeCell ref="F3:F31"/>
    <mergeCell ref="A4:A5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2018. évi működési bevételeinek és kiadásainak mérlege&amp;R&amp;"-,Dőlt"&amp;8 5.melléklet a....../2018.(....)Önkormányzati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5.8515625" style="228" customWidth="1"/>
    <col min="2" max="2" width="47.28125" style="230" customWidth="1"/>
    <col min="3" max="3" width="14.00390625" style="228" customWidth="1"/>
    <col min="4" max="4" width="47.28125" style="228" customWidth="1"/>
    <col min="5" max="5" width="14.00390625" style="228" customWidth="1"/>
    <col min="6" max="16384" width="9.140625" style="228" customWidth="1"/>
  </cols>
  <sheetData>
    <row r="1" spans="2:5" ht="15.75">
      <c r="B1" s="287"/>
      <c r="C1" s="288"/>
      <c r="D1" s="288"/>
      <c r="E1" s="288"/>
    </row>
    <row r="2" ht="15.75" thickBot="1">
      <c r="E2" s="101" t="s">
        <v>382</v>
      </c>
    </row>
    <row r="3" spans="1:5" ht="15.75" thickBot="1">
      <c r="A3" s="449" t="s">
        <v>1</v>
      </c>
      <c r="B3" s="289" t="s">
        <v>228</v>
      </c>
      <c r="C3" s="290"/>
      <c r="D3" s="289" t="s">
        <v>231</v>
      </c>
      <c r="E3" s="291"/>
    </row>
    <row r="4" spans="1:5" s="292" customFormat="1" ht="24.75" thickBot="1">
      <c r="A4" s="450"/>
      <c r="B4" s="233" t="s">
        <v>243</v>
      </c>
      <c r="C4" s="234" t="s">
        <v>383</v>
      </c>
      <c r="D4" s="233" t="s">
        <v>243</v>
      </c>
      <c r="E4" s="234" t="s">
        <v>383</v>
      </c>
    </row>
    <row r="5" spans="1:5" s="292" customFormat="1" ht="13.5" thickBot="1">
      <c r="A5" s="238" t="s">
        <v>217</v>
      </c>
      <c r="B5" s="293" t="s">
        <v>218</v>
      </c>
      <c r="C5" s="294" t="s">
        <v>219</v>
      </c>
      <c r="D5" s="293" t="s">
        <v>224</v>
      </c>
      <c r="E5" s="295" t="s">
        <v>225</v>
      </c>
    </row>
    <row r="6" spans="1:5" ht="12.75" customHeight="1">
      <c r="A6" s="296" t="s">
        <v>3</v>
      </c>
      <c r="B6" s="297" t="s">
        <v>293</v>
      </c>
      <c r="C6" s="298"/>
      <c r="D6" s="297" t="s">
        <v>183</v>
      </c>
      <c r="E6" s="299">
        <v>26756639</v>
      </c>
    </row>
    <row r="7" spans="1:5" ht="15">
      <c r="A7" s="300" t="s">
        <v>15</v>
      </c>
      <c r="B7" s="301" t="s">
        <v>294</v>
      </c>
      <c r="C7" s="302"/>
      <c r="D7" s="301" t="s">
        <v>295</v>
      </c>
      <c r="E7" s="303">
        <v>0</v>
      </c>
    </row>
    <row r="8" spans="1:5" ht="12.75" customHeight="1">
      <c r="A8" s="300" t="s">
        <v>29</v>
      </c>
      <c r="B8" s="301" t="s">
        <v>296</v>
      </c>
      <c r="C8" s="302"/>
      <c r="D8" s="301" t="s">
        <v>185</v>
      </c>
      <c r="E8" s="303"/>
    </row>
    <row r="9" spans="1:5" ht="12.75" customHeight="1">
      <c r="A9" s="300" t="s">
        <v>201</v>
      </c>
      <c r="B9" s="301" t="s">
        <v>297</v>
      </c>
      <c r="C9" s="302"/>
      <c r="D9" s="301" t="s">
        <v>298</v>
      </c>
      <c r="E9" s="303"/>
    </row>
    <row r="10" spans="1:5" ht="12.75" customHeight="1">
      <c r="A10" s="300" t="s">
        <v>54</v>
      </c>
      <c r="B10" s="301" t="s">
        <v>299</v>
      </c>
      <c r="C10" s="302"/>
      <c r="D10" s="301" t="s">
        <v>187</v>
      </c>
      <c r="E10" s="303">
        <v>0</v>
      </c>
    </row>
    <row r="11" spans="1:5" ht="12.75" customHeight="1">
      <c r="A11" s="300" t="s">
        <v>76</v>
      </c>
      <c r="B11" s="301" t="s">
        <v>300</v>
      </c>
      <c r="C11" s="304">
        <v>0</v>
      </c>
      <c r="D11" s="305"/>
      <c r="E11" s="303"/>
    </row>
    <row r="12" spans="1:5" ht="12.75" customHeight="1">
      <c r="A12" s="300" t="s">
        <v>208</v>
      </c>
      <c r="B12" s="305"/>
      <c r="C12" s="302"/>
      <c r="D12" s="305"/>
      <c r="E12" s="303"/>
    </row>
    <row r="13" spans="1:5" ht="12.75" customHeight="1">
      <c r="A13" s="300" t="s">
        <v>98</v>
      </c>
      <c r="B13" s="305"/>
      <c r="C13" s="302"/>
      <c r="D13" s="305"/>
      <c r="E13" s="303"/>
    </row>
    <row r="14" spans="1:5" ht="12.75" customHeight="1">
      <c r="A14" s="300" t="s">
        <v>108</v>
      </c>
      <c r="B14" s="305"/>
      <c r="C14" s="304"/>
      <c r="D14" s="305"/>
      <c r="E14" s="303"/>
    </row>
    <row r="15" spans="1:5" ht="15">
      <c r="A15" s="300" t="s">
        <v>215</v>
      </c>
      <c r="B15" s="305"/>
      <c r="C15" s="304"/>
      <c r="D15" s="305"/>
      <c r="E15" s="303"/>
    </row>
    <row r="16" spans="1:5" ht="12.75" customHeight="1" thickBot="1">
      <c r="A16" s="306" t="s">
        <v>253</v>
      </c>
      <c r="B16" s="307"/>
      <c r="C16" s="308"/>
      <c r="D16" s="309" t="s">
        <v>252</v>
      </c>
      <c r="E16" s="310"/>
    </row>
    <row r="17" spans="1:5" ht="15.75" customHeight="1" thickBot="1">
      <c r="A17" s="311" t="s">
        <v>254</v>
      </c>
      <c r="B17" s="312" t="s">
        <v>301</v>
      </c>
      <c r="C17" s="313">
        <v>0</v>
      </c>
      <c r="D17" s="312" t="s">
        <v>302</v>
      </c>
      <c r="E17" s="314">
        <f>E6+E8+E10</f>
        <v>26756639</v>
      </c>
    </row>
    <row r="18" spans="1:5" ht="12.75" customHeight="1">
      <c r="A18" s="296" t="s">
        <v>255</v>
      </c>
      <c r="B18" s="315" t="s">
        <v>303</v>
      </c>
      <c r="C18" s="316">
        <f>C19</f>
        <v>26756639</v>
      </c>
      <c r="D18" s="317" t="s">
        <v>260</v>
      </c>
      <c r="E18" s="269"/>
    </row>
    <row r="19" spans="1:5" ht="12.75" customHeight="1">
      <c r="A19" s="300" t="s">
        <v>258</v>
      </c>
      <c r="B19" s="318" t="s">
        <v>304</v>
      </c>
      <c r="C19" s="276">
        <v>26756639</v>
      </c>
      <c r="D19" s="317" t="s">
        <v>305</v>
      </c>
      <c r="E19" s="273"/>
    </row>
    <row r="20" spans="1:5" ht="12.75" customHeight="1">
      <c r="A20" s="296" t="s">
        <v>261</v>
      </c>
      <c r="B20" s="318" t="s">
        <v>306</v>
      </c>
      <c r="C20" s="276"/>
      <c r="D20" s="317" t="s">
        <v>266</v>
      </c>
      <c r="E20" s="273"/>
    </row>
    <row r="21" spans="1:5" ht="12.75" customHeight="1">
      <c r="A21" s="300" t="s">
        <v>264</v>
      </c>
      <c r="B21" s="318" t="s">
        <v>307</v>
      </c>
      <c r="C21" s="276"/>
      <c r="D21" s="317" t="s">
        <v>269</v>
      </c>
      <c r="E21" s="273"/>
    </row>
    <row r="22" spans="1:5" ht="12.75" customHeight="1">
      <c r="A22" s="296" t="s">
        <v>267</v>
      </c>
      <c r="B22" s="318" t="s">
        <v>308</v>
      </c>
      <c r="C22" s="276"/>
      <c r="D22" s="319" t="s">
        <v>272</v>
      </c>
      <c r="E22" s="273"/>
    </row>
    <row r="23" spans="1:5" ht="12.75" customHeight="1">
      <c r="A23" s="300" t="s">
        <v>270</v>
      </c>
      <c r="B23" s="320" t="s">
        <v>309</v>
      </c>
      <c r="C23" s="276"/>
      <c r="D23" s="317" t="s">
        <v>310</v>
      </c>
      <c r="E23" s="273"/>
    </row>
    <row r="24" spans="1:5" ht="12.75" customHeight="1">
      <c r="A24" s="296" t="s">
        <v>273</v>
      </c>
      <c r="B24" s="321" t="s">
        <v>311</v>
      </c>
      <c r="C24" s="322">
        <f>+C25+C26+C27+C28+C29</f>
        <v>0</v>
      </c>
      <c r="D24" s="323" t="s">
        <v>278</v>
      </c>
      <c r="E24" s="273"/>
    </row>
    <row r="25" spans="1:5" ht="12.75" customHeight="1">
      <c r="A25" s="300" t="s">
        <v>276</v>
      </c>
      <c r="B25" s="320" t="s">
        <v>312</v>
      </c>
      <c r="C25" s="276"/>
      <c r="D25" s="323" t="s">
        <v>313</v>
      </c>
      <c r="E25" s="273"/>
    </row>
    <row r="26" spans="1:5" ht="12.75" customHeight="1">
      <c r="A26" s="296" t="s">
        <v>279</v>
      </c>
      <c r="B26" s="320" t="s">
        <v>314</v>
      </c>
      <c r="C26" s="276"/>
      <c r="D26" s="324"/>
      <c r="E26" s="273"/>
    </row>
    <row r="27" spans="1:5" ht="12.75" customHeight="1">
      <c r="A27" s="300" t="s">
        <v>281</v>
      </c>
      <c r="B27" s="318" t="s">
        <v>315</v>
      </c>
      <c r="C27" s="276"/>
      <c r="D27" s="325"/>
      <c r="E27" s="273"/>
    </row>
    <row r="28" spans="1:5" ht="12.75" customHeight="1">
      <c r="A28" s="296" t="s">
        <v>284</v>
      </c>
      <c r="B28" s="326" t="s">
        <v>316</v>
      </c>
      <c r="C28" s="276"/>
      <c r="D28" s="305"/>
      <c r="E28" s="273"/>
    </row>
    <row r="29" spans="1:5" ht="12.75" customHeight="1" thickBot="1">
      <c r="A29" s="300" t="s">
        <v>287</v>
      </c>
      <c r="B29" s="327" t="s">
        <v>317</v>
      </c>
      <c r="C29" s="276"/>
      <c r="D29" s="325"/>
      <c r="E29" s="273"/>
    </row>
    <row r="30" spans="1:5" ht="21.75" customHeight="1" thickBot="1">
      <c r="A30" s="311" t="s">
        <v>290</v>
      </c>
      <c r="B30" s="312" t="s">
        <v>318</v>
      </c>
      <c r="C30" s="313">
        <f>+C18+C24</f>
        <v>26756639</v>
      </c>
      <c r="D30" s="312" t="s">
        <v>319</v>
      </c>
      <c r="E30" s="314">
        <f>SUM(E18:E29)</f>
        <v>0</v>
      </c>
    </row>
    <row r="31" spans="1:5" ht="15.75" thickBot="1">
      <c r="A31" s="311" t="s">
        <v>320</v>
      </c>
      <c r="B31" s="328" t="s">
        <v>321</v>
      </c>
      <c r="C31" s="329">
        <f>+C17+C30</f>
        <v>26756639</v>
      </c>
      <c r="D31" s="328" t="s">
        <v>322</v>
      </c>
      <c r="E31" s="329">
        <f>+E17+E30</f>
        <v>26756639</v>
      </c>
    </row>
    <row r="32" spans="1:5" ht="15.75" thickBot="1">
      <c r="A32" s="311" t="s">
        <v>323</v>
      </c>
      <c r="B32" s="328" t="s">
        <v>288</v>
      </c>
      <c r="C32" s="329"/>
      <c r="D32" s="328" t="s">
        <v>289</v>
      </c>
      <c r="E32" s="329" t="str">
        <f>IF(C17-E17&gt;0,C17-E17,"-")</f>
        <v>-</v>
      </c>
    </row>
    <row r="33" spans="1:5" ht="15.75" thickBot="1">
      <c r="A33" s="311" t="s">
        <v>324</v>
      </c>
      <c r="B33" s="328" t="s">
        <v>291</v>
      </c>
      <c r="C33" s="329"/>
      <c r="D33" s="328" t="s">
        <v>292</v>
      </c>
      <c r="E33" s="329" t="str">
        <f>IF(C17+C18-E31&gt;0,C17+C18-E31,"-")</f>
        <v>-</v>
      </c>
    </row>
  </sheetData>
  <sheetProtection/>
  <mergeCells count="1"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2018. évi felhalmozási célú bevételeinek és kiadásainak mérlege&amp;R&amp;"-,Dőlt"&amp;8 6.melléklet a....../2018.(....)Önkormányzati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.8515625" style="228" customWidth="1"/>
    <col min="2" max="2" width="40.421875" style="253" customWidth="1"/>
    <col min="3" max="3" width="13.421875" style="229" customWidth="1"/>
    <col min="4" max="4" width="14.00390625" style="229" customWidth="1"/>
    <col min="5" max="5" width="15.421875" style="229" customWidth="1"/>
    <col min="6" max="6" width="17.00390625" style="229" customWidth="1"/>
    <col min="7" max="8" width="11.00390625" style="229" customWidth="1"/>
    <col min="9" max="9" width="11.8515625" style="229" customWidth="1"/>
    <col min="10" max="16384" width="9.140625" style="229" customWidth="1"/>
  </cols>
  <sheetData>
    <row r="1" spans="2:6" ht="15.75">
      <c r="B1" s="451"/>
      <c r="C1" s="451"/>
      <c r="D1" s="451"/>
      <c r="E1" s="451"/>
      <c r="F1" s="451"/>
    </row>
    <row r="2" spans="2:6" ht="15.75" thickBot="1">
      <c r="B2" s="230"/>
      <c r="C2" s="228"/>
      <c r="D2" s="228"/>
      <c r="E2" s="228"/>
      <c r="F2" s="231" t="s">
        <v>382</v>
      </c>
    </row>
    <row r="3" spans="1:6" s="235" customFormat="1" ht="36.75" thickBot="1">
      <c r="A3" s="232" t="s">
        <v>236</v>
      </c>
      <c r="B3" s="233" t="s">
        <v>325</v>
      </c>
      <c r="C3" s="234" t="s">
        <v>326</v>
      </c>
      <c r="D3" s="234" t="s">
        <v>327</v>
      </c>
      <c r="E3" s="234" t="s">
        <v>429</v>
      </c>
      <c r="F3" s="234" t="s">
        <v>383</v>
      </c>
    </row>
    <row r="4" spans="1:6" s="228" customFormat="1" ht="15.75" thickBot="1">
      <c r="A4" s="232" t="s">
        <v>217</v>
      </c>
      <c r="B4" s="236" t="s">
        <v>218</v>
      </c>
      <c r="C4" s="237" t="s">
        <v>219</v>
      </c>
      <c r="D4" s="237" t="s">
        <v>224</v>
      </c>
      <c r="E4" s="237" t="s">
        <v>225</v>
      </c>
      <c r="F4" s="237" t="s">
        <v>226</v>
      </c>
    </row>
    <row r="5" spans="1:6" ht="15.75" thickBot="1">
      <c r="A5" s="238" t="s">
        <v>3</v>
      </c>
      <c r="B5" s="428" t="s">
        <v>430</v>
      </c>
      <c r="C5" s="239">
        <v>20300000</v>
      </c>
      <c r="D5" s="240" t="s">
        <v>435</v>
      </c>
      <c r="E5" s="239">
        <v>292100</v>
      </c>
      <c r="F5" s="239">
        <f>C5-E5</f>
        <v>20007900</v>
      </c>
    </row>
    <row r="6" spans="1:6" ht="15.75" thickBot="1">
      <c r="A6" s="238" t="s">
        <v>15</v>
      </c>
      <c r="B6" s="241" t="s">
        <v>432</v>
      </c>
      <c r="C6" s="239">
        <v>88600</v>
      </c>
      <c r="D6" s="240" t="s">
        <v>431</v>
      </c>
      <c r="E6" s="239">
        <v>0</v>
      </c>
      <c r="F6" s="239">
        <f aca="true" t="shared" si="0" ref="F6:F12">C6-E6</f>
        <v>88600</v>
      </c>
    </row>
    <row r="7" spans="1:6" ht="15.75" thickBot="1">
      <c r="A7" s="238" t="s">
        <v>29</v>
      </c>
      <c r="B7" s="241" t="s">
        <v>433</v>
      </c>
      <c r="C7" s="239">
        <v>310139</v>
      </c>
      <c r="D7" s="240" t="s">
        <v>431</v>
      </c>
      <c r="E7" s="242"/>
      <c r="F7" s="239">
        <f t="shared" si="0"/>
        <v>310139</v>
      </c>
    </row>
    <row r="8" spans="1:6" ht="15.75" thickBot="1">
      <c r="A8" s="238" t="s">
        <v>201</v>
      </c>
      <c r="B8" s="243" t="s">
        <v>434</v>
      </c>
      <c r="C8" s="239">
        <v>6350000</v>
      </c>
      <c r="D8" s="240" t="s">
        <v>431</v>
      </c>
      <c r="E8" s="239"/>
      <c r="F8" s="239">
        <f t="shared" si="0"/>
        <v>6350000</v>
      </c>
    </row>
    <row r="9" spans="1:6" ht="15.75" thickBot="1">
      <c r="A9" s="238" t="s">
        <v>54</v>
      </c>
      <c r="B9" s="244"/>
      <c r="C9" s="239"/>
      <c r="D9" s="240"/>
      <c r="E9" s="239"/>
      <c r="F9" s="239">
        <f t="shared" si="0"/>
        <v>0</v>
      </c>
    </row>
    <row r="10" spans="1:6" ht="15.75" thickBot="1">
      <c r="A10" s="238" t="s">
        <v>76</v>
      </c>
      <c r="B10" s="245"/>
      <c r="C10" s="239"/>
      <c r="D10" s="240"/>
      <c r="E10" s="242"/>
      <c r="F10" s="239">
        <f t="shared" si="0"/>
        <v>0</v>
      </c>
    </row>
    <row r="11" spans="1:6" ht="15.75" thickBot="1">
      <c r="A11" s="238" t="s">
        <v>208</v>
      </c>
      <c r="B11" s="244"/>
      <c r="C11" s="242"/>
      <c r="D11" s="240"/>
      <c r="E11" s="242"/>
      <c r="F11" s="239">
        <f t="shared" si="0"/>
        <v>0</v>
      </c>
    </row>
    <row r="12" spans="1:6" ht="15.75" thickBot="1">
      <c r="A12" s="238" t="s">
        <v>98</v>
      </c>
      <c r="B12" s="244"/>
      <c r="C12" s="242"/>
      <c r="D12" s="240"/>
      <c r="E12" s="242"/>
      <c r="F12" s="239">
        <f t="shared" si="0"/>
        <v>0</v>
      </c>
    </row>
    <row r="13" spans="1:6" ht="15.75" thickBot="1">
      <c r="A13" s="238" t="s">
        <v>108</v>
      </c>
      <c r="B13" s="244"/>
      <c r="C13" s="242"/>
      <c r="D13" s="240"/>
      <c r="E13" s="242"/>
      <c r="F13" s="242"/>
    </row>
    <row r="14" spans="1:6" ht="15.75" thickBot="1">
      <c r="A14" s="238" t="s">
        <v>215</v>
      </c>
      <c r="B14" s="244"/>
      <c r="C14" s="242"/>
      <c r="D14" s="240"/>
      <c r="E14" s="242"/>
      <c r="F14" s="242"/>
    </row>
    <row r="15" spans="1:6" ht="15.75" thickBot="1">
      <c r="A15" s="238" t="s">
        <v>253</v>
      </c>
      <c r="B15" s="244"/>
      <c r="C15" s="242"/>
      <c r="D15" s="240"/>
      <c r="E15" s="242"/>
      <c r="F15" s="242"/>
    </row>
    <row r="16" spans="1:6" ht="15.75" thickBot="1">
      <c r="A16" s="238" t="s">
        <v>254</v>
      </c>
      <c r="B16" s="244"/>
      <c r="C16" s="242"/>
      <c r="D16" s="240"/>
      <c r="E16" s="242"/>
      <c r="F16" s="242"/>
    </row>
    <row r="17" spans="1:6" ht="15.75" thickBot="1">
      <c r="A17" s="238" t="s">
        <v>255</v>
      </c>
      <c r="B17" s="244"/>
      <c r="C17" s="242"/>
      <c r="D17" s="240"/>
      <c r="E17" s="242"/>
      <c r="F17" s="242"/>
    </row>
    <row r="18" spans="1:6" ht="15.75" thickBot="1">
      <c r="A18" s="238" t="s">
        <v>258</v>
      </c>
      <c r="B18" s="244"/>
      <c r="C18" s="242"/>
      <c r="D18" s="240"/>
      <c r="E18" s="242"/>
      <c r="F18" s="242"/>
    </row>
    <row r="19" spans="1:6" ht="15.75" thickBot="1">
      <c r="A19" s="238" t="s">
        <v>261</v>
      </c>
      <c r="B19" s="244"/>
      <c r="C19" s="242"/>
      <c r="D19" s="240"/>
      <c r="E19" s="242"/>
      <c r="F19" s="242"/>
    </row>
    <row r="20" spans="1:6" ht="15.75" thickBot="1">
      <c r="A20" s="238" t="s">
        <v>264</v>
      </c>
      <c r="B20" s="244"/>
      <c r="C20" s="242"/>
      <c r="D20" s="240"/>
      <c r="E20" s="242"/>
      <c r="F20" s="242"/>
    </row>
    <row r="21" spans="1:6" ht="15.75" thickBot="1">
      <c r="A21" s="238" t="s">
        <v>267</v>
      </c>
      <c r="B21" s="244"/>
      <c r="C21" s="242"/>
      <c r="D21" s="240"/>
      <c r="E21" s="242"/>
      <c r="F21" s="242"/>
    </row>
    <row r="22" spans="1:6" ht="15.75" thickBot="1">
      <c r="A22" s="238" t="s">
        <v>270</v>
      </c>
      <c r="B22" s="244"/>
      <c r="C22" s="242"/>
      <c r="D22" s="240"/>
      <c r="E22" s="242"/>
      <c r="F22" s="242"/>
    </row>
    <row r="23" spans="1:6" ht="15.75" thickBot="1">
      <c r="A23" s="238" t="s">
        <v>273</v>
      </c>
      <c r="B23" s="246"/>
      <c r="C23" s="247"/>
      <c r="D23" s="248"/>
      <c r="E23" s="247"/>
      <c r="F23" s="247"/>
    </row>
    <row r="24" spans="1:6" s="251" customFormat="1" ht="13.5" thickBot="1">
      <c r="A24" s="238" t="s">
        <v>276</v>
      </c>
      <c r="B24" s="233" t="s">
        <v>328</v>
      </c>
      <c r="C24" s="249">
        <f>C5+C6+C7+C8</f>
        <v>27048739</v>
      </c>
      <c r="D24" s="250"/>
      <c r="E24" s="249">
        <f>SUM(E5:E23)</f>
        <v>292100</v>
      </c>
      <c r="F24" s="249">
        <f>F5+F6+F7+F8</f>
        <v>26756639</v>
      </c>
    </row>
    <row r="25" ht="15">
      <c r="A25" s="252"/>
    </row>
    <row r="26" ht="15">
      <c r="A26" s="252"/>
    </row>
    <row r="27" ht="15">
      <c r="A27" s="252"/>
    </row>
    <row r="28" ht="15">
      <c r="A28" s="252"/>
    </row>
    <row r="29" ht="15">
      <c r="A29" s="252"/>
    </row>
    <row r="30" ht="15">
      <c r="A30" s="254"/>
    </row>
    <row r="31" ht="15">
      <c r="A31" s="254"/>
    </row>
    <row r="32" ht="15">
      <c r="A32" s="254"/>
    </row>
    <row r="33" s="229" customFormat="1" ht="15">
      <c r="A33" s="254"/>
    </row>
    <row r="34" s="229" customFormat="1" ht="15">
      <c r="A34" s="255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
Tiszagyulaháza Község 2018. évi beruházási (felhalmozási) kiadásainak előirányzata beruházásonként&amp;R&amp;"-,Dőlt"&amp;8 7.melléklet a....../2018.(....)Önkormányzati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15">
      <selection activeCell="H132" sqref="H132"/>
    </sheetView>
  </sheetViews>
  <sheetFormatPr defaultColWidth="9.140625" defaultRowHeight="15"/>
  <cols>
    <col min="1" max="1" width="7.7109375" style="349" customWidth="1"/>
    <col min="2" max="2" width="57.7109375" style="349" customWidth="1"/>
    <col min="3" max="3" width="11.28125" style="348" customWidth="1"/>
    <col min="4" max="4" width="13.00390625" style="349" customWidth="1"/>
    <col min="5" max="5" width="13.28125" style="349" customWidth="1"/>
    <col min="6" max="16384" width="9.140625" style="349" customWidth="1"/>
  </cols>
  <sheetData>
    <row r="1" spans="1:5" ht="14.25" customHeight="1">
      <c r="A1" s="429" t="s">
        <v>0</v>
      </c>
      <c r="B1" s="429"/>
      <c r="C1" s="429"/>
      <c r="D1" s="429"/>
      <c r="E1" s="429"/>
    </row>
    <row r="2" spans="1:5" ht="12" customHeight="1" thickBot="1">
      <c r="A2" s="431"/>
      <c r="B2" s="431"/>
      <c r="D2" s="345"/>
      <c r="E2" s="347" t="s">
        <v>382</v>
      </c>
    </row>
    <row r="3" spans="1:5" ht="37.5" customHeight="1" thickBot="1">
      <c r="A3" s="3" t="s">
        <v>1</v>
      </c>
      <c r="B3" s="4" t="s">
        <v>2</v>
      </c>
      <c r="C3" s="4" t="s">
        <v>436</v>
      </c>
      <c r="D3" s="346" t="s">
        <v>437</v>
      </c>
      <c r="E3" s="350" t="s">
        <v>383</v>
      </c>
    </row>
    <row r="4" spans="1:5" s="352" customFormat="1" ht="12" customHeight="1" thickBot="1">
      <c r="A4" s="51" t="s">
        <v>217</v>
      </c>
      <c r="B4" s="52" t="s">
        <v>218</v>
      </c>
      <c r="C4" s="52" t="s">
        <v>219</v>
      </c>
      <c r="D4" s="52" t="s">
        <v>224</v>
      </c>
      <c r="E4" s="351" t="s">
        <v>225</v>
      </c>
    </row>
    <row r="5" spans="1:5" s="354" customFormat="1" ht="12" customHeight="1" thickBot="1">
      <c r="A5" s="8" t="s">
        <v>3</v>
      </c>
      <c r="B5" s="9" t="s">
        <v>4</v>
      </c>
      <c r="C5" s="353">
        <f>C69+C7+C8+C9+C6+C10</f>
        <v>53306602</v>
      </c>
      <c r="D5" s="353">
        <f>D69+D7+D8+D9+D6+D10</f>
        <v>56504291</v>
      </c>
      <c r="E5" s="353">
        <f>E69+E7+E8+E9+E6</f>
        <v>49979312</v>
      </c>
    </row>
    <row r="6" spans="1:5" s="354" customFormat="1" ht="12" customHeight="1">
      <c r="A6" s="11" t="s">
        <v>5</v>
      </c>
      <c r="B6" s="12" t="s">
        <v>6</v>
      </c>
      <c r="C6" s="219">
        <v>16834125</v>
      </c>
      <c r="D6" s="219">
        <v>16162221</v>
      </c>
      <c r="E6" s="209">
        <v>16685536</v>
      </c>
    </row>
    <row r="7" spans="1:5" s="354" customFormat="1" ht="12" customHeight="1">
      <c r="A7" s="14" t="s">
        <v>7</v>
      </c>
      <c r="B7" s="15" t="s">
        <v>8</v>
      </c>
      <c r="C7" s="218">
        <v>13442233</v>
      </c>
      <c r="D7" s="218">
        <v>14376913</v>
      </c>
      <c r="E7" s="71">
        <v>14755300</v>
      </c>
    </row>
    <row r="8" spans="1:5" s="354" customFormat="1" ht="12" customHeight="1">
      <c r="A8" s="14" t="s">
        <v>9</v>
      </c>
      <c r="B8" s="15" t="s">
        <v>10</v>
      </c>
      <c r="C8" s="218">
        <v>15709561</v>
      </c>
      <c r="D8" s="218">
        <v>17851484</v>
      </c>
      <c r="E8" s="71">
        <v>16738476</v>
      </c>
    </row>
    <row r="9" spans="1:5" s="354" customFormat="1" ht="12" customHeight="1">
      <c r="A9" s="14" t="s">
        <v>11</v>
      </c>
      <c r="B9" s="15" t="s">
        <v>12</v>
      </c>
      <c r="C9" s="218">
        <v>1200000</v>
      </c>
      <c r="D9" s="218">
        <v>1200000</v>
      </c>
      <c r="E9" s="71">
        <v>1800000</v>
      </c>
    </row>
    <row r="10" spans="1:5" s="354" customFormat="1" ht="12" customHeight="1">
      <c r="A10" s="14" t="s">
        <v>13</v>
      </c>
      <c r="B10" s="73" t="s">
        <v>438</v>
      </c>
      <c r="C10" s="218">
        <v>6120683</v>
      </c>
      <c r="D10" s="218">
        <v>6913673</v>
      </c>
      <c r="E10" s="71"/>
    </row>
    <row r="11" spans="1:5" s="354" customFormat="1" ht="12" customHeight="1" thickBot="1">
      <c r="A11" s="21" t="s">
        <v>14</v>
      </c>
      <c r="B11" s="72" t="s">
        <v>381</v>
      </c>
      <c r="C11" s="218"/>
      <c r="D11" s="218"/>
      <c r="E11" s="71"/>
    </row>
    <row r="12" spans="1:5" s="354" customFormat="1" ht="12" customHeight="1" thickBot="1">
      <c r="A12" s="8" t="s">
        <v>15</v>
      </c>
      <c r="B12" s="19" t="s">
        <v>16</v>
      </c>
      <c r="C12" s="355">
        <f>C17</f>
        <v>62850109</v>
      </c>
      <c r="D12" s="355">
        <f>D17</f>
        <v>62811353</v>
      </c>
      <c r="E12" s="353">
        <f>E17</f>
        <v>17860662</v>
      </c>
    </row>
    <row r="13" spans="1:5" s="354" customFormat="1" ht="12" customHeight="1">
      <c r="A13" s="11" t="s">
        <v>17</v>
      </c>
      <c r="B13" s="12" t="s">
        <v>18</v>
      </c>
      <c r="C13" s="219"/>
      <c r="D13" s="219"/>
      <c r="E13" s="209"/>
    </row>
    <row r="14" spans="1:5" s="354" customFormat="1" ht="12" customHeight="1">
      <c r="A14" s="14" t="s">
        <v>19</v>
      </c>
      <c r="B14" s="15" t="s">
        <v>20</v>
      </c>
      <c r="C14" s="218"/>
      <c r="D14" s="218"/>
      <c r="E14" s="71"/>
    </row>
    <row r="15" spans="1:5" s="354" customFormat="1" ht="12" customHeight="1">
      <c r="A15" s="14" t="s">
        <v>21</v>
      </c>
      <c r="B15" s="15" t="s">
        <v>22</v>
      </c>
      <c r="C15" s="218"/>
      <c r="D15" s="218"/>
      <c r="E15" s="71"/>
    </row>
    <row r="16" spans="1:5" s="354" customFormat="1" ht="12" customHeight="1">
      <c r="A16" s="14" t="s">
        <v>23</v>
      </c>
      <c r="B16" s="15" t="s">
        <v>24</v>
      </c>
      <c r="C16" s="218"/>
      <c r="D16" s="218"/>
      <c r="E16" s="71"/>
    </row>
    <row r="17" spans="1:5" s="354" customFormat="1" ht="12" customHeight="1">
      <c r="A17" s="14" t="s">
        <v>25</v>
      </c>
      <c r="B17" s="15" t="s">
        <v>26</v>
      </c>
      <c r="C17" s="218">
        <v>62850109</v>
      </c>
      <c r="D17" s="218">
        <v>62811353</v>
      </c>
      <c r="E17" s="71">
        <v>17860662</v>
      </c>
    </row>
    <row r="18" spans="1:5" s="354" customFormat="1" ht="12" customHeight="1" thickBot="1">
      <c r="A18" s="21" t="s">
        <v>27</v>
      </c>
      <c r="B18" s="72" t="s">
        <v>28</v>
      </c>
      <c r="C18" s="222"/>
      <c r="D18" s="222"/>
      <c r="E18" s="75"/>
    </row>
    <row r="19" spans="1:5" s="354" customFormat="1" ht="12" customHeight="1" thickBot="1">
      <c r="A19" s="8" t="s">
        <v>29</v>
      </c>
      <c r="B19" s="9" t="s">
        <v>30</v>
      </c>
      <c r="C19" s="355">
        <f>C20</f>
        <v>14997814</v>
      </c>
      <c r="D19" s="355">
        <f>D24</f>
        <v>20300000</v>
      </c>
      <c r="E19" s="353">
        <v>0</v>
      </c>
    </row>
    <row r="20" spans="1:5" s="354" customFormat="1" ht="12" customHeight="1">
      <c r="A20" s="11" t="s">
        <v>31</v>
      </c>
      <c r="B20" s="12" t="s">
        <v>32</v>
      </c>
      <c r="C20" s="219">
        <v>14997814</v>
      </c>
      <c r="D20" s="219"/>
      <c r="E20" s="209"/>
    </row>
    <row r="21" spans="1:5" s="354" customFormat="1" ht="12" customHeight="1">
      <c r="A21" s="14" t="s">
        <v>33</v>
      </c>
      <c r="B21" s="15" t="s">
        <v>34</v>
      </c>
      <c r="C21" s="218"/>
      <c r="D21" s="218"/>
      <c r="E21" s="71"/>
    </row>
    <row r="22" spans="1:5" s="354" customFormat="1" ht="12" customHeight="1">
      <c r="A22" s="14" t="s">
        <v>35</v>
      </c>
      <c r="B22" s="15" t="s">
        <v>36</v>
      </c>
      <c r="C22" s="218"/>
      <c r="D22" s="218"/>
      <c r="E22" s="71"/>
    </row>
    <row r="23" spans="1:5" s="354" customFormat="1" ht="12" customHeight="1">
      <c r="A23" s="14" t="s">
        <v>37</v>
      </c>
      <c r="B23" s="15" t="s">
        <v>38</v>
      </c>
      <c r="C23" s="218"/>
      <c r="D23" s="218"/>
      <c r="E23" s="71"/>
    </row>
    <row r="24" spans="1:5" s="354" customFormat="1" ht="12" customHeight="1">
      <c r="A24" s="14" t="s">
        <v>39</v>
      </c>
      <c r="B24" s="15" t="s">
        <v>40</v>
      </c>
      <c r="C24" s="218"/>
      <c r="D24" s="218">
        <v>20300000</v>
      </c>
      <c r="E24" s="71"/>
    </row>
    <row r="25" spans="1:5" s="354" customFormat="1" ht="12" customHeight="1" thickBot="1">
      <c r="A25" s="21" t="s">
        <v>41</v>
      </c>
      <c r="B25" s="22" t="s">
        <v>42</v>
      </c>
      <c r="C25" s="222"/>
      <c r="D25" s="222"/>
      <c r="E25" s="75"/>
    </row>
    <row r="26" spans="1:5" s="354" customFormat="1" ht="12" customHeight="1" thickBot="1">
      <c r="A26" s="8" t="s">
        <v>43</v>
      </c>
      <c r="B26" s="9" t="s">
        <v>426</v>
      </c>
      <c r="C26" s="356">
        <f>C27+C28+C29+C30+C31</f>
        <v>11203205</v>
      </c>
      <c r="D26" s="356">
        <f>D27+D28+D29+D31</f>
        <v>8759014</v>
      </c>
      <c r="E26" s="357">
        <f>E27+E28+E29+E30+E31</f>
        <v>9400000</v>
      </c>
    </row>
    <row r="27" spans="1:5" s="354" customFormat="1" ht="12" customHeight="1">
      <c r="A27" s="14" t="s">
        <v>45</v>
      </c>
      <c r="B27" s="15" t="s">
        <v>46</v>
      </c>
      <c r="C27" s="219">
        <v>1672500</v>
      </c>
      <c r="D27" s="219">
        <v>2193755</v>
      </c>
      <c r="E27" s="59">
        <v>2000000</v>
      </c>
    </row>
    <row r="28" spans="1:5" s="354" customFormat="1" ht="12" customHeight="1">
      <c r="A28" s="14" t="s">
        <v>48</v>
      </c>
      <c r="B28" s="15" t="s">
        <v>47</v>
      </c>
      <c r="C28" s="218">
        <v>8118877</v>
      </c>
      <c r="D28" s="218">
        <v>5129632</v>
      </c>
      <c r="E28" s="20">
        <v>6000000</v>
      </c>
    </row>
    <row r="29" spans="1:5" s="354" customFormat="1" ht="12" customHeight="1">
      <c r="A29" s="14" t="s">
        <v>50</v>
      </c>
      <c r="B29" s="15" t="s">
        <v>49</v>
      </c>
      <c r="C29" s="218">
        <v>1041819</v>
      </c>
      <c r="D29" s="218">
        <v>1101716</v>
      </c>
      <c r="E29" s="20">
        <v>1000000</v>
      </c>
    </row>
    <row r="30" spans="1:5" s="354" customFormat="1" ht="12" customHeight="1">
      <c r="A30" s="14" t="s">
        <v>52</v>
      </c>
      <c r="B30" s="15" t="s">
        <v>51</v>
      </c>
      <c r="C30" s="218"/>
      <c r="D30" s="218"/>
      <c r="E30" s="20"/>
    </row>
    <row r="31" spans="1:5" s="354" customFormat="1" ht="12" customHeight="1" thickBot="1">
      <c r="A31" s="21" t="s">
        <v>387</v>
      </c>
      <c r="B31" s="22" t="s">
        <v>53</v>
      </c>
      <c r="C31" s="218">
        <v>370009</v>
      </c>
      <c r="D31" s="218">
        <f>122296+27324+4000+180291</f>
        <v>333911</v>
      </c>
      <c r="E31" s="20">
        <v>400000</v>
      </c>
    </row>
    <row r="32" spans="1:5" s="354" customFormat="1" ht="12" customHeight="1" thickBot="1">
      <c r="A32" s="8" t="s">
        <v>54</v>
      </c>
      <c r="B32" s="9" t="s">
        <v>388</v>
      </c>
      <c r="C32" s="355">
        <f>C33+C34+C35+C36+C37+C38+C40</f>
        <v>13697582</v>
      </c>
      <c r="D32" s="355">
        <f>D33+D34+D35+D36+D37+D38+D40+D43</f>
        <v>19989267</v>
      </c>
      <c r="E32" s="353">
        <f>E33+E34+E35+E36+E37+E38+E40</f>
        <v>17184776</v>
      </c>
    </row>
    <row r="33" spans="1:5" s="354" customFormat="1" ht="12" customHeight="1">
      <c r="A33" s="11" t="s">
        <v>56</v>
      </c>
      <c r="B33" s="12" t="s">
        <v>57</v>
      </c>
      <c r="C33" s="219">
        <v>3492801</v>
      </c>
      <c r="D33" s="219">
        <v>7676005</v>
      </c>
      <c r="E33" s="209">
        <v>5000000</v>
      </c>
    </row>
    <row r="34" spans="1:5" s="354" customFormat="1" ht="12" customHeight="1">
      <c r="A34" s="14" t="s">
        <v>58</v>
      </c>
      <c r="B34" s="15" t="s">
        <v>59</v>
      </c>
      <c r="C34" s="218">
        <v>5062887</v>
      </c>
      <c r="D34" s="218">
        <f>880394+4518176</f>
        <v>5398570</v>
      </c>
      <c r="E34" s="71">
        <v>5560264</v>
      </c>
    </row>
    <row r="35" spans="1:5" s="354" customFormat="1" ht="12" customHeight="1">
      <c r="A35" s="14" t="s">
        <v>60</v>
      </c>
      <c r="B35" s="15" t="s">
        <v>61</v>
      </c>
      <c r="C35" s="218">
        <v>1166438</v>
      </c>
      <c r="D35" s="218">
        <v>1520048</v>
      </c>
      <c r="E35" s="71">
        <v>2000000</v>
      </c>
    </row>
    <row r="36" spans="1:5" s="354" customFormat="1" ht="12" customHeight="1">
      <c r="A36" s="14" t="s">
        <v>62</v>
      </c>
      <c r="B36" s="15" t="s">
        <v>63</v>
      </c>
      <c r="C36" s="218">
        <v>43350</v>
      </c>
      <c r="D36" s="218">
        <v>16800</v>
      </c>
      <c r="E36" s="71">
        <v>43000</v>
      </c>
    </row>
    <row r="37" spans="1:5" s="354" customFormat="1" ht="12" customHeight="1">
      <c r="A37" s="14" t="s">
        <v>64</v>
      </c>
      <c r="B37" s="15" t="s">
        <v>65</v>
      </c>
      <c r="C37" s="218">
        <v>1105172</v>
      </c>
      <c r="D37" s="218">
        <f>54505+1109860</f>
        <v>1164365</v>
      </c>
      <c r="E37" s="71">
        <v>1028143</v>
      </c>
    </row>
    <row r="38" spans="1:5" s="354" customFormat="1" ht="12" customHeight="1">
      <c r="A38" s="14" t="s">
        <v>66</v>
      </c>
      <c r="B38" s="15" t="s">
        <v>67</v>
      </c>
      <c r="C38" s="218">
        <v>2787116</v>
      </c>
      <c r="D38" s="218">
        <f>2690351+1519536</f>
        <v>4209887</v>
      </c>
      <c r="E38" s="71">
        <v>3493369</v>
      </c>
    </row>
    <row r="39" spans="1:5" s="354" customFormat="1" ht="12" customHeight="1">
      <c r="A39" s="14" t="s">
        <v>68</v>
      </c>
      <c r="B39" s="15" t="s">
        <v>69</v>
      </c>
      <c r="C39" s="218"/>
      <c r="D39" s="218"/>
      <c r="E39" s="71"/>
    </row>
    <row r="40" spans="1:5" s="354" customFormat="1" ht="12" customHeight="1">
      <c r="A40" s="14" t="s">
        <v>70</v>
      </c>
      <c r="B40" s="15" t="s">
        <v>439</v>
      </c>
      <c r="C40" s="218">
        <v>39818</v>
      </c>
      <c r="D40" s="218">
        <f>2580+12</f>
        <v>2592</v>
      </c>
      <c r="E40" s="71">
        <v>60000</v>
      </c>
    </row>
    <row r="41" spans="1:5" s="354" customFormat="1" ht="12" customHeight="1">
      <c r="A41" s="14" t="s">
        <v>72</v>
      </c>
      <c r="B41" s="15" t="s">
        <v>73</v>
      </c>
      <c r="C41" s="358"/>
      <c r="D41" s="358"/>
      <c r="E41" s="359"/>
    </row>
    <row r="42" spans="1:5" s="354" customFormat="1" ht="12" customHeight="1">
      <c r="A42" s="21" t="s">
        <v>74</v>
      </c>
      <c r="B42" s="22" t="s">
        <v>385</v>
      </c>
      <c r="C42" s="360"/>
      <c r="D42" s="360"/>
      <c r="E42" s="361"/>
    </row>
    <row r="43" spans="1:5" s="354" customFormat="1" ht="12" customHeight="1" thickBot="1">
      <c r="A43" s="21" t="s">
        <v>386</v>
      </c>
      <c r="B43" s="72" t="s">
        <v>75</v>
      </c>
      <c r="C43" s="360"/>
      <c r="D43" s="360">
        <v>1000</v>
      </c>
      <c r="E43" s="361"/>
    </row>
    <row r="44" spans="1:5" s="354" customFormat="1" ht="12" customHeight="1" thickBot="1">
      <c r="A44" s="8" t="s">
        <v>76</v>
      </c>
      <c r="B44" s="9" t="s">
        <v>77</v>
      </c>
      <c r="C44" s="355">
        <v>0</v>
      </c>
      <c r="D44" s="355">
        <v>0</v>
      </c>
      <c r="E44" s="353">
        <v>0</v>
      </c>
    </row>
    <row r="45" spans="1:5" s="354" customFormat="1" ht="12" customHeight="1">
      <c r="A45" s="11" t="s">
        <v>78</v>
      </c>
      <c r="B45" s="12" t="s">
        <v>79</v>
      </c>
      <c r="C45" s="362"/>
      <c r="D45" s="362"/>
      <c r="E45" s="363"/>
    </row>
    <row r="46" spans="1:5" s="354" customFormat="1" ht="12" customHeight="1">
      <c r="A46" s="14" t="s">
        <v>80</v>
      </c>
      <c r="B46" s="15" t="s">
        <v>81</v>
      </c>
      <c r="C46" s="358"/>
      <c r="D46" s="358"/>
      <c r="E46" s="359"/>
    </row>
    <row r="47" spans="1:5" s="354" customFormat="1" ht="12" customHeight="1">
      <c r="A47" s="14" t="s">
        <v>82</v>
      </c>
      <c r="B47" s="15" t="s">
        <v>83</v>
      </c>
      <c r="C47" s="358"/>
      <c r="D47" s="358"/>
      <c r="E47" s="359"/>
    </row>
    <row r="48" spans="1:5" s="354" customFormat="1" ht="12" customHeight="1">
      <c r="A48" s="14" t="s">
        <v>84</v>
      </c>
      <c r="B48" s="15" t="s">
        <v>85</v>
      </c>
      <c r="C48" s="358"/>
      <c r="D48" s="358"/>
      <c r="E48" s="359"/>
    </row>
    <row r="49" spans="1:5" s="354" customFormat="1" ht="12" customHeight="1" thickBot="1">
      <c r="A49" s="21" t="s">
        <v>86</v>
      </c>
      <c r="B49" s="72" t="s">
        <v>87</v>
      </c>
      <c r="C49" s="360"/>
      <c r="D49" s="360"/>
      <c r="E49" s="361"/>
    </row>
    <row r="50" spans="1:5" s="354" customFormat="1" ht="12" customHeight="1" thickBot="1">
      <c r="A50" s="8" t="s">
        <v>88</v>
      </c>
      <c r="B50" s="9" t="s">
        <v>89</v>
      </c>
      <c r="C50" s="355">
        <f>C53</f>
        <v>341040</v>
      </c>
      <c r="D50" s="355">
        <f>D53</f>
        <v>3575</v>
      </c>
      <c r="E50" s="353">
        <v>0</v>
      </c>
    </row>
    <row r="51" spans="1:5" s="354" customFormat="1" ht="12" customHeight="1">
      <c r="A51" s="11" t="s">
        <v>90</v>
      </c>
      <c r="B51" s="12" t="s">
        <v>91</v>
      </c>
      <c r="C51" s="219"/>
      <c r="D51" s="219"/>
      <c r="E51" s="209"/>
    </row>
    <row r="52" spans="1:5" s="354" customFormat="1" ht="12" customHeight="1">
      <c r="A52" s="14" t="s">
        <v>92</v>
      </c>
      <c r="B52" s="15" t="s">
        <v>93</v>
      </c>
      <c r="C52" s="218"/>
      <c r="D52" s="218"/>
      <c r="E52" s="71"/>
    </row>
    <row r="53" spans="1:5" s="354" customFormat="1" ht="12" customHeight="1">
      <c r="A53" s="14" t="s">
        <v>94</v>
      </c>
      <c r="B53" s="15" t="s">
        <v>95</v>
      </c>
      <c r="C53" s="218">
        <v>341040</v>
      </c>
      <c r="D53" s="218">
        <v>3575</v>
      </c>
      <c r="E53" s="71"/>
    </row>
    <row r="54" spans="1:5" s="354" customFormat="1" ht="12" customHeight="1" thickBot="1">
      <c r="A54" s="21" t="s">
        <v>96</v>
      </c>
      <c r="B54" s="72" t="s">
        <v>97</v>
      </c>
      <c r="C54" s="222"/>
      <c r="D54" s="222"/>
      <c r="E54" s="75"/>
    </row>
    <row r="55" spans="1:5" s="354" customFormat="1" ht="12" customHeight="1" thickBot="1">
      <c r="A55" s="8" t="s">
        <v>98</v>
      </c>
      <c r="B55" s="19" t="s">
        <v>99</v>
      </c>
      <c r="C55" s="355">
        <v>0</v>
      </c>
      <c r="D55" s="355">
        <v>0</v>
      </c>
      <c r="E55" s="353">
        <v>0</v>
      </c>
    </row>
    <row r="56" spans="1:5" s="354" customFormat="1" ht="12" customHeight="1">
      <c r="A56" s="11" t="s">
        <v>100</v>
      </c>
      <c r="B56" s="12" t="s">
        <v>101</v>
      </c>
      <c r="C56" s="358"/>
      <c r="D56" s="358"/>
      <c r="E56" s="359"/>
    </row>
    <row r="57" spans="1:5" s="354" customFormat="1" ht="12" customHeight="1">
      <c r="A57" s="14" t="s">
        <v>102</v>
      </c>
      <c r="B57" s="15" t="s">
        <v>103</v>
      </c>
      <c r="C57" s="358"/>
      <c r="D57" s="358"/>
      <c r="E57" s="359"/>
    </row>
    <row r="58" spans="1:5" s="354" customFormat="1" ht="12" customHeight="1">
      <c r="A58" s="14" t="s">
        <v>104</v>
      </c>
      <c r="B58" s="15" t="s">
        <v>105</v>
      </c>
      <c r="C58" s="358"/>
      <c r="D58" s="358"/>
      <c r="E58" s="359"/>
    </row>
    <row r="59" spans="1:5" s="354" customFormat="1" ht="12" customHeight="1" thickBot="1">
      <c r="A59" s="21" t="s">
        <v>106</v>
      </c>
      <c r="B59" s="72" t="s">
        <v>107</v>
      </c>
      <c r="C59" s="358"/>
      <c r="D59" s="358"/>
      <c r="E59" s="359"/>
    </row>
    <row r="60" spans="1:5" s="354" customFormat="1" ht="12" customHeight="1" thickBot="1">
      <c r="A60" s="364" t="s">
        <v>440</v>
      </c>
      <c r="B60" s="9" t="s">
        <v>109</v>
      </c>
      <c r="C60" s="356">
        <f>C5+C12+C19+C26+C32+C50</f>
        <v>156396352</v>
      </c>
      <c r="D60" s="356">
        <f>D5+D12+D19+D26+D32+D50</f>
        <v>168367500</v>
      </c>
      <c r="E60" s="357">
        <f>E5+E12+E26+E32</f>
        <v>94424750</v>
      </c>
    </row>
    <row r="61" spans="1:5" s="354" customFormat="1" ht="12" customHeight="1" thickBot="1">
      <c r="A61" s="365" t="s">
        <v>110</v>
      </c>
      <c r="B61" s="19" t="s">
        <v>441</v>
      </c>
      <c r="C61" s="355">
        <v>0</v>
      </c>
      <c r="D61" s="355">
        <v>0</v>
      </c>
      <c r="E61" s="353">
        <v>0</v>
      </c>
    </row>
    <row r="62" spans="1:5" s="354" customFormat="1" ht="12" customHeight="1">
      <c r="A62" s="11" t="s">
        <v>112</v>
      </c>
      <c r="B62" s="12" t="s">
        <v>113</v>
      </c>
      <c r="C62" s="358"/>
      <c r="D62" s="358"/>
      <c r="E62" s="359"/>
    </row>
    <row r="63" spans="1:5" s="354" customFormat="1" ht="12" customHeight="1">
      <c r="A63" s="14" t="s">
        <v>114</v>
      </c>
      <c r="B63" s="15" t="s">
        <v>115</v>
      </c>
      <c r="C63" s="358"/>
      <c r="D63" s="358"/>
      <c r="E63" s="359"/>
    </row>
    <row r="64" spans="1:5" s="354" customFormat="1" ht="12" customHeight="1" thickBot="1">
      <c r="A64" s="21" t="s">
        <v>116</v>
      </c>
      <c r="B64" s="366" t="s">
        <v>329</v>
      </c>
      <c r="C64" s="358"/>
      <c r="D64" s="358"/>
      <c r="E64" s="359"/>
    </row>
    <row r="65" spans="1:5" s="354" customFormat="1" ht="12" customHeight="1" thickBot="1">
      <c r="A65" s="365" t="s">
        <v>118</v>
      </c>
      <c r="B65" s="19" t="s">
        <v>119</v>
      </c>
      <c r="C65" s="355">
        <v>0</v>
      </c>
      <c r="D65" s="355">
        <v>0</v>
      </c>
      <c r="E65" s="353">
        <v>0</v>
      </c>
    </row>
    <row r="66" spans="1:6" s="354" customFormat="1" ht="17.25" customHeight="1">
      <c r="A66" s="11" t="s">
        <v>120</v>
      </c>
      <c r="B66" s="367" t="s">
        <v>121</v>
      </c>
      <c r="C66" s="358"/>
      <c r="D66" s="358"/>
      <c r="E66" s="359"/>
      <c r="F66" s="368"/>
    </row>
    <row r="67" spans="1:5" s="354" customFormat="1" ht="12" customHeight="1">
      <c r="A67" s="14" t="s">
        <v>122</v>
      </c>
      <c r="B67" s="367" t="s">
        <v>442</v>
      </c>
      <c r="C67" s="358"/>
      <c r="D67" s="358"/>
      <c r="E67" s="359"/>
    </row>
    <row r="68" spans="1:5" s="354" customFormat="1" ht="12" customHeight="1">
      <c r="A68" s="14" t="s">
        <v>124</v>
      </c>
      <c r="B68" s="367" t="s">
        <v>125</v>
      </c>
      <c r="C68" s="358"/>
      <c r="D68" s="358"/>
      <c r="E68" s="359"/>
    </row>
    <row r="69" spans="1:5" s="354" customFormat="1" ht="12" customHeight="1" thickBot="1">
      <c r="A69" s="21" t="s">
        <v>126</v>
      </c>
      <c r="B69" s="369" t="s">
        <v>443</v>
      </c>
      <c r="C69" s="358"/>
      <c r="D69" s="358"/>
      <c r="E69" s="359"/>
    </row>
    <row r="70" spans="1:5" s="354" customFormat="1" ht="12" customHeight="1" thickBot="1">
      <c r="A70" s="365" t="s">
        <v>128</v>
      </c>
      <c r="B70" s="19" t="s">
        <v>129</v>
      </c>
      <c r="C70" s="355">
        <f>C71</f>
        <v>68274712</v>
      </c>
      <c r="D70" s="355">
        <f>D71</f>
        <v>34681481</v>
      </c>
      <c r="E70" s="353">
        <f>E71</f>
        <v>30012627</v>
      </c>
    </row>
    <row r="71" spans="1:5" s="354" customFormat="1" ht="12" customHeight="1">
      <c r="A71" s="11" t="s">
        <v>130</v>
      </c>
      <c r="B71" s="12" t="s">
        <v>131</v>
      </c>
      <c r="C71" s="358">
        <v>68274712</v>
      </c>
      <c r="D71" s="358">
        <f>34660195+21286</f>
        <v>34681481</v>
      </c>
      <c r="E71" s="359">
        <v>30012627</v>
      </c>
    </row>
    <row r="72" spans="1:5" s="354" customFormat="1" ht="12" customHeight="1" thickBot="1">
      <c r="A72" s="21" t="s">
        <v>132</v>
      </c>
      <c r="B72" s="72" t="s">
        <v>133</v>
      </c>
      <c r="C72" s="358"/>
      <c r="D72" s="358"/>
      <c r="E72" s="359"/>
    </row>
    <row r="73" spans="1:5" s="354" customFormat="1" ht="12" customHeight="1" thickBot="1">
      <c r="A73" s="365" t="s">
        <v>134</v>
      </c>
      <c r="B73" s="19" t="s">
        <v>135</v>
      </c>
      <c r="C73" s="355">
        <f>C74</f>
        <v>21039747</v>
      </c>
      <c r="D73" s="355">
        <f>D74</f>
        <v>29814216</v>
      </c>
      <c r="E73" s="353">
        <f>E74</f>
        <v>24204182</v>
      </c>
    </row>
    <row r="74" spans="1:5" s="354" customFormat="1" ht="12" customHeight="1">
      <c r="A74" s="11" t="s">
        <v>136</v>
      </c>
      <c r="B74" s="12" t="s">
        <v>137</v>
      </c>
      <c r="C74" s="358">
        <f>1617744+19422003</f>
        <v>21039747</v>
      </c>
      <c r="D74" s="358">
        <f>26244125+3570091</f>
        <v>29814216</v>
      </c>
      <c r="E74" s="359">
        <v>24204182</v>
      </c>
    </row>
    <row r="75" spans="1:5" s="354" customFormat="1" ht="12" customHeight="1">
      <c r="A75" s="14" t="s">
        <v>138</v>
      </c>
      <c r="B75" s="15" t="s">
        <v>139</v>
      </c>
      <c r="C75" s="358"/>
      <c r="D75" s="358"/>
      <c r="E75" s="359"/>
    </row>
    <row r="76" spans="1:5" s="354" customFormat="1" ht="12" customHeight="1" thickBot="1">
      <c r="A76" s="21" t="s">
        <v>140</v>
      </c>
      <c r="B76" s="72" t="s">
        <v>444</v>
      </c>
      <c r="C76" s="358"/>
      <c r="D76" s="358"/>
      <c r="E76" s="359"/>
    </row>
    <row r="77" spans="1:5" s="354" customFormat="1" ht="12" customHeight="1" thickBot="1">
      <c r="A77" s="365" t="s">
        <v>142</v>
      </c>
      <c r="B77" s="19" t="s">
        <v>143</v>
      </c>
      <c r="C77" s="355">
        <v>0</v>
      </c>
      <c r="D77" s="355">
        <v>0</v>
      </c>
      <c r="E77" s="353">
        <v>0</v>
      </c>
    </row>
    <row r="78" spans="1:5" s="354" customFormat="1" ht="12" customHeight="1">
      <c r="A78" s="34" t="s">
        <v>144</v>
      </c>
      <c r="B78" s="12" t="s">
        <v>145</v>
      </c>
      <c r="C78" s="358"/>
      <c r="D78" s="358"/>
      <c r="E78" s="359"/>
    </row>
    <row r="79" spans="1:5" s="354" customFormat="1" ht="12" customHeight="1">
      <c r="A79" s="35" t="s">
        <v>146</v>
      </c>
      <c r="B79" s="15" t="s">
        <v>147</v>
      </c>
      <c r="C79" s="358"/>
      <c r="D79" s="358"/>
      <c r="E79" s="359"/>
    </row>
    <row r="80" spans="1:5" s="354" customFormat="1" ht="12" customHeight="1">
      <c r="A80" s="35" t="s">
        <v>148</v>
      </c>
      <c r="B80" s="15" t="s">
        <v>149</v>
      </c>
      <c r="C80" s="358"/>
      <c r="D80" s="358"/>
      <c r="E80" s="359"/>
    </row>
    <row r="81" spans="1:5" s="354" customFormat="1" ht="12" customHeight="1" thickBot="1">
      <c r="A81" s="36" t="s">
        <v>150</v>
      </c>
      <c r="B81" s="72" t="s">
        <v>151</v>
      </c>
      <c r="C81" s="358"/>
      <c r="D81" s="358"/>
      <c r="E81" s="359"/>
    </row>
    <row r="82" spans="1:5" s="354" customFormat="1" ht="12" customHeight="1" thickBot="1">
      <c r="A82" s="365" t="s">
        <v>152</v>
      </c>
      <c r="B82" s="19" t="s">
        <v>445</v>
      </c>
      <c r="C82" s="370"/>
      <c r="D82" s="370"/>
      <c r="E82" s="371"/>
    </row>
    <row r="83" spans="1:5" s="354" customFormat="1" ht="12" customHeight="1" thickBot="1">
      <c r="A83" s="365" t="s">
        <v>154</v>
      </c>
      <c r="B83" s="19" t="s">
        <v>153</v>
      </c>
      <c r="C83" s="370"/>
      <c r="D83" s="370"/>
      <c r="E83" s="371"/>
    </row>
    <row r="84" spans="1:5" s="354" customFormat="1" ht="12" customHeight="1" thickBot="1">
      <c r="A84" s="365" t="s">
        <v>156</v>
      </c>
      <c r="B84" s="42" t="s">
        <v>446</v>
      </c>
      <c r="C84" s="356">
        <f>C70+C73</f>
        <v>89314459</v>
      </c>
      <c r="D84" s="356">
        <f>D70+D73</f>
        <v>64495697</v>
      </c>
      <c r="E84" s="357">
        <f>E70+E73</f>
        <v>54216809</v>
      </c>
    </row>
    <row r="85" spans="1:5" s="354" customFormat="1" ht="35.25" customHeight="1" thickBot="1">
      <c r="A85" s="372" t="s">
        <v>390</v>
      </c>
      <c r="B85" s="44" t="s">
        <v>447</v>
      </c>
      <c r="C85" s="356">
        <f>C60+C84</f>
        <v>245710811</v>
      </c>
      <c r="D85" s="356">
        <f>D60+D84</f>
        <v>232863197</v>
      </c>
      <c r="E85" s="357">
        <f>E60+E84</f>
        <v>148641559</v>
      </c>
    </row>
    <row r="86" spans="1:5" s="354" customFormat="1" ht="12" customHeight="1">
      <c r="A86" s="373"/>
      <c r="B86" s="374"/>
      <c r="C86" s="375"/>
      <c r="D86" s="376"/>
      <c r="E86" s="377"/>
    </row>
    <row r="87" spans="1:5" s="354" customFormat="1" ht="15" customHeight="1">
      <c r="A87" s="429" t="s">
        <v>157</v>
      </c>
      <c r="B87" s="429"/>
      <c r="C87" s="429"/>
      <c r="D87" s="429"/>
      <c r="E87" s="429"/>
    </row>
    <row r="88" spans="1:5" s="354" customFormat="1" ht="12.75" customHeight="1" thickBot="1">
      <c r="A88" s="431"/>
      <c r="B88" s="431"/>
      <c r="C88" s="348"/>
      <c r="D88" s="345"/>
      <c r="E88" s="2" t="s">
        <v>425</v>
      </c>
    </row>
    <row r="89" spans="1:5" ht="26.25" customHeight="1" thickBot="1">
      <c r="A89" s="3" t="s">
        <v>236</v>
      </c>
      <c r="B89" s="4" t="s">
        <v>158</v>
      </c>
      <c r="C89" s="4" t="s">
        <v>436</v>
      </c>
      <c r="D89" s="4" t="s">
        <v>437</v>
      </c>
      <c r="E89" s="350" t="s">
        <v>383</v>
      </c>
    </row>
    <row r="90" spans="1:5" ht="16.5" thickBot="1">
      <c r="A90" s="51" t="s">
        <v>217</v>
      </c>
      <c r="B90" s="52" t="s">
        <v>218</v>
      </c>
      <c r="C90" s="52" t="s">
        <v>219</v>
      </c>
      <c r="D90" s="52" t="s">
        <v>224</v>
      </c>
      <c r="E90" s="351" t="s">
        <v>225</v>
      </c>
    </row>
    <row r="91" spans="1:5" s="352" customFormat="1" ht="12" customHeight="1" thickBot="1">
      <c r="A91" s="54" t="s">
        <v>3</v>
      </c>
      <c r="B91" s="55" t="s">
        <v>453</v>
      </c>
      <c r="C91" s="378">
        <f>C92+C93+C94+C95+C96</f>
        <v>138917418</v>
      </c>
      <c r="D91" s="378">
        <f>D92+D93+D94+D95+D96</f>
        <v>129895435</v>
      </c>
      <c r="E91" s="378">
        <f>E92+E93+E94+E95+E96+E109</f>
        <v>95868269</v>
      </c>
    </row>
    <row r="92" spans="1:5" ht="12" customHeight="1">
      <c r="A92" s="57" t="s">
        <v>5</v>
      </c>
      <c r="B92" s="58" t="s">
        <v>159</v>
      </c>
      <c r="C92" s="379">
        <v>61591646</v>
      </c>
      <c r="D92" s="379">
        <f>40796778+16654234</f>
        <v>57451012</v>
      </c>
      <c r="E92" s="216">
        <v>44047182</v>
      </c>
    </row>
    <row r="93" spans="1:5" ht="12" customHeight="1">
      <c r="A93" s="14" t="s">
        <v>7</v>
      </c>
      <c r="B93" s="60" t="s">
        <v>160</v>
      </c>
      <c r="C93" s="218">
        <v>14624897</v>
      </c>
      <c r="D93" s="218">
        <f>6306243+3877167</f>
        <v>10183410</v>
      </c>
      <c r="E93" s="71">
        <v>7704024</v>
      </c>
    </row>
    <row r="94" spans="1:5" ht="12" customHeight="1">
      <c r="A94" s="14" t="s">
        <v>9</v>
      </c>
      <c r="B94" s="60" t="s">
        <v>161</v>
      </c>
      <c r="C94" s="222">
        <v>46976011</v>
      </c>
      <c r="D94" s="222">
        <f>40208629+11389958</f>
        <v>51598587</v>
      </c>
      <c r="E94" s="75">
        <v>34578063</v>
      </c>
    </row>
    <row r="95" spans="1:5" ht="12" customHeight="1">
      <c r="A95" s="14" t="s">
        <v>11</v>
      </c>
      <c r="B95" s="61" t="s">
        <v>162</v>
      </c>
      <c r="C95" s="222">
        <v>1270200</v>
      </c>
      <c r="D95" s="222">
        <v>1251000</v>
      </c>
      <c r="E95" s="75">
        <v>1420000</v>
      </c>
    </row>
    <row r="96" spans="1:5" ht="12" customHeight="1">
      <c r="A96" s="14" t="s">
        <v>163</v>
      </c>
      <c r="B96" s="62" t="s">
        <v>164</v>
      </c>
      <c r="C96" s="222">
        <v>14454664</v>
      </c>
      <c r="D96" s="222">
        <v>9411426</v>
      </c>
      <c r="E96" s="75">
        <v>6119000</v>
      </c>
    </row>
    <row r="97" spans="1:5" ht="12" customHeight="1">
      <c r="A97" s="14" t="s">
        <v>14</v>
      </c>
      <c r="B97" s="60" t="s">
        <v>391</v>
      </c>
      <c r="C97" s="222">
        <v>663034</v>
      </c>
      <c r="D97" s="222">
        <v>650171</v>
      </c>
      <c r="E97" s="75">
        <v>500000</v>
      </c>
    </row>
    <row r="98" spans="1:5" ht="12" customHeight="1">
      <c r="A98" s="14" t="s">
        <v>165</v>
      </c>
      <c r="B98" s="63" t="s">
        <v>392</v>
      </c>
      <c r="C98" s="222"/>
      <c r="D98" s="222"/>
      <c r="E98" s="75"/>
    </row>
    <row r="99" spans="1:5" ht="12" customHeight="1">
      <c r="A99" s="14" t="s">
        <v>167</v>
      </c>
      <c r="B99" s="63" t="s">
        <v>393</v>
      </c>
      <c r="C99" s="222"/>
      <c r="D99" s="222"/>
      <c r="E99" s="75"/>
    </row>
    <row r="100" spans="1:5" ht="12" customHeight="1">
      <c r="A100" s="14" t="s">
        <v>169</v>
      </c>
      <c r="B100" s="64" t="s">
        <v>166</v>
      </c>
      <c r="C100" s="222"/>
      <c r="D100" s="222"/>
      <c r="E100" s="75"/>
    </row>
    <row r="101" spans="1:5" ht="12" customHeight="1">
      <c r="A101" s="14" t="s">
        <v>171</v>
      </c>
      <c r="B101" s="65" t="s">
        <v>168</v>
      </c>
      <c r="C101" s="222"/>
      <c r="D101" s="222"/>
      <c r="E101" s="75"/>
    </row>
    <row r="102" spans="1:5" ht="12" customHeight="1">
      <c r="A102" s="14" t="s">
        <v>173</v>
      </c>
      <c r="B102" s="65" t="s">
        <v>170</v>
      </c>
      <c r="C102" s="222"/>
      <c r="D102" s="222"/>
      <c r="E102" s="75"/>
    </row>
    <row r="103" spans="1:5" ht="12" customHeight="1">
      <c r="A103" s="14" t="s">
        <v>175</v>
      </c>
      <c r="B103" s="64" t="s">
        <v>172</v>
      </c>
      <c r="C103" s="222">
        <v>7662535</v>
      </c>
      <c r="D103" s="222">
        <v>3797619</v>
      </c>
      <c r="E103" s="75">
        <v>5499000</v>
      </c>
    </row>
    <row r="104" spans="1:5" ht="12" customHeight="1">
      <c r="A104" s="14" t="s">
        <v>177</v>
      </c>
      <c r="B104" s="64" t="s">
        <v>174</v>
      </c>
      <c r="C104" s="222"/>
      <c r="D104" s="222"/>
      <c r="E104" s="75"/>
    </row>
    <row r="105" spans="1:5" ht="12" customHeight="1">
      <c r="A105" s="14" t="s">
        <v>179</v>
      </c>
      <c r="B105" s="65" t="s">
        <v>176</v>
      </c>
      <c r="C105" s="222">
        <v>20595</v>
      </c>
      <c r="D105" s="222"/>
      <c r="E105" s="75"/>
    </row>
    <row r="106" spans="1:5" ht="12" customHeight="1">
      <c r="A106" s="16" t="s">
        <v>181</v>
      </c>
      <c r="B106" s="63" t="s">
        <v>178</v>
      </c>
      <c r="C106" s="222"/>
      <c r="D106" s="222"/>
      <c r="E106" s="75"/>
    </row>
    <row r="107" spans="1:5" ht="12" customHeight="1">
      <c r="A107" s="14" t="s">
        <v>394</v>
      </c>
      <c r="B107" s="63" t="s">
        <v>180</v>
      </c>
      <c r="C107" s="222"/>
      <c r="D107" s="222"/>
      <c r="E107" s="75"/>
    </row>
    <row r="108" spans="1:5" ht="12" customHeight="1">
      <c r="A108" s="21" t="s">
        <v>395</v>
      </c>
      <c r="B108" s="63" t="s">
        <v>182</v>
      </c>
      <c r="C108" s="222">
        <v>6108500</v>
      </c>
      <c r="D108" s="222">
        <v>4963636</v>
      </c>
      <c r="E108" s="75">
        <v>120000</v>
      </c>
    </row>
    <row r="109" spans="1:5" ht="12" customHeight="1">
      <c r="A109" s="14" t="s">
        <v>396</v>
      </c>
      <c r="B109" s="61" t="s">
        <v>252</v>
      </c>
      <c r="C109" s="218"/>
      <c r="D109" s="218"/>
      <c r="E109" s="71">
        <v>2000000</v>
      </c>
    </row>
    <row r="110" spans="1:5" ht="15.75">
      <c r="A110" s="14" t="s">
        <v>397</v>
      </c>
      <c r="B110" s="60" t="s">
        <v>398</v>
      </c>
      <c r="C110" s="218"/>
      <c r="D110" s="218"/>
      <c r="E110" s="71">
        <v>2000000</v>
      </c>
    </row>
    <row r="111" spans="1:5" ht="12" customHeight="1" thickBot="1">
      <c r="A111" s="66" t="s">
        <v>399</v>
      </c>
      <c r="B111" s="67" t="s">
        <v>400</v>
      </c>
      <c r="C111" s="380"/>
      <c r="D111" s="380"/>
      <c r="E111" s="217"/>
    </row>
    <row r="112" spans="1:5" ht="12" customHeight="1" thickBot="1">
      <c r="A112" s="381" t="s">
        <v>15</v>
      </c>
      <c r="B112" s="382" t="s">
        <v>428</v>
      </c>
      <c r="C112" s="383">
        <f>C113+C115</f>
        <v>51079464</v>
      </c>
      <c r="D112" s="383">
        <f>D113+D115</f>
        <v>22829034</v>
      </c>
      <c r="E112" s="384">
        <f>E113</f>
        <v>26756639</v>
      </c>
    </row>
    <row r="113" spans="1:5" ht="12" customHeight="1">
      <c r="A113" s="11" t="s">
        <v>17</v>
      </c>
      <c r="B113" s="60" t="s">
        <v>183</v>
      </c>
      <c r="C113" s="219">
        <v>3364276</v>
      </c>
      <c r="D113" s="219">
        <f>21602034+1227000</f>
        <v>22829034</v>
      </c>
      <c r="E113" s="209">
        <v>26756639</v>
      </c>
    </row>
    <row r="114" spans="1:5" ht="12" customHeight="1">
      <c r="A114" s="11" t="s">
        <v>19</v>
      </c>
      <c r="B114" s="70" t="s">
        <v>184</v>
      </c>
      <c r="C114" s="219"/>
      <c r="D114" s="219"/>
      <c r="E114" s="209"/>
    </row>
    <row r="115" spans="1:5" ht="12" customHeight="1">
      <c r="A115" s="11" t="s">
        <v>21</v>
      </c>
      <c r="B115" s="70" t="s">
        <v>185</v>
      </c>
      <c r="C115" s="218">
        <v>47715188</v>
      </c>
      <c r="D115" s="218"/>
      <c r="E115" s="71"/>
    </row>
    <row r="116" spans="1:5" ht="12" customHeight="1">
      <c r="A116" s="11" t="s">
        <v>23</v>
      </c>
      <c r="B116" s="70" t="s">
        <v>186</v>
      </c>
      <c r="C116" s="218"/>
      <c r="D116" s="218"/>
      <c r="E116" s="71"/>
    </row>
    <row r="117" spans="1:5" ht="12" customHeight="1">
      <c r="A117" s="11" t="s">
        <v>25</v>
      </c>
      <c r="B117" s="72" t="s">
        <v>187</v>
      </c>
      <c r="C117" s="218"/>
      <c r="D117" s="218"/>
      <c r="E117" s="71"/>
    </row>
    <row r="118" spans="1:5" ht="12" customHeight="1">
      <c r="A118" s="11" t="s">
        <v>27</v>
      </c>
      <c r="B118" s="73" t="s">
        <v>188</v>
      </c>
      <c r="C118" s="218"/>
      <c r="D118" s="218"/>
      <c r="E118" s="71"/>
    </row>
    <row r="119" spans="1:5" ht="12" customHeight="1">
      <c r="A119" s="11" t="s">
        <v>189</v>
      </c>
      <c r="B119" s="74" t="s">
        <v>190</v>
      </c>
      <c r="C119" s="218"/>
      <c r="D119" s="218"/>
      <c r="E119" s="71"/>
    </row>
    <row r="120" spans="1:5" ht="12" customHeight="1">
      <c r="A120" s="11" t="s">
        <v>191</v>
      </c>
      <c r="B120" s="65" t="s">
        <v>170</v>
      </c>
      <c r="C120" s="218"/>
      <c r="D120" s="218"/>
      <c r="E120" s="71"/>
    </row>
    <row r="121" spans="1:5" ht="12" customHeight="1">
      <c r="A121" s="11" t="s">
        <v>192</v>
      </c>
      <c r="B121" s="65" t="s">
        <v>193</v>
      </c>
      <c r="C121" s="218"/>
      <c r="D121" s="218"/>
      <c r="E121" s="71"/>
    </row>
    <row r="122" spans="1:5" ht="12" customHeight="1">
      <c r="A122" s="11" t="s">
        <v>194</v>
      </c>
      <c r="B122" s="65" t="s">
        <v>195</v>
      </c>
      <c r="C122" s="218"/>
      <c r="D122" s="218"/>
      <c r="E122" s="71"/>
    </row>
    <row r="123" spans="1:5" ht="12" customHeight="1">
      <c r="A123" s="11" t="s">
        <v>196</v>
      </c>
      <c r="B123" s="65" t="s">
        <v>176</v>
      </c>
      <c r="C123" s="218"/>
      <c r="D123" s="218"/>
      <c r="E123" s="71"/>
    </row>
    <row r="124" spans="1:5" ht="12" customHeight="1">
      <c r="A124" s="11" t="s">
        <v>197</v>
      </c>
      <c r="B124" s="65" t="s">
        <v>198</v>
      </c>
      <c r="C124" s="218"/>
      <c r="D124" s="218"/>
      <c r="E124" s="71"/>
    </row>
    <row r="125" spans="1:5" ht="12" customHeight="1" thickBot="1">
      <c r="A125" s="16" t="s">
        <v>199</v>
      </c>
      <c r="B125" s="65" t="s">
        <v>200</v>
      </c>
      <c r="C125" s="222"/>
      <c r="D125" s="222"/>
      <c r="E125" s="75"/>
    </row>
    <row r="126" spans="1:5" ht="12" customHeight="1" thickBot="1">
      <c r="A126" s="8" t="s">
        <v>29</v>
      </c>
      <c r="B126" s="76" t="s">
        <v>407</v>
      </c>
      <c r="C126" s="355">
        <f>C91+C112</f>
        <v>189996882</v>
      </c>
      <c r="D126" s="355">
        <f>D91+D112</f>
        <v>152724469</v>
      </c>
      <c r="E126" s="353">
        <f>E112+E91</f>
        <v>122624908</v>
      </c>
    </row>
    <row r="127" spans="1:5" ht="12" customHeight="1" thickBot="1">
      <c r="A127" s="8" t="s">
        <v>201</v>
      </c>
      <c r="B127" s="76" t="s">
        <v>408</v>
      </c>
      <c r="C127" s="355">
        <v>0</v>
      </c>
      <c r="D127" s="355">
        <v>0</v>
      </c>
      <c r="E127" s="353">
        <v>0</v>
      </c>
    </row>
    <row r="128" spans="1:5" ht="12" customHeight="1">
      <c r="A128" s="11" t="s">
        <v>45</v>
      </c>
      <c r="B128" s="70" t="s">
        <v>448</v>
      </c>
      <c r="C128" s="218"/>
      <c r="D128" s="218"/>
      <c r="E128" s="71"/>
    </row>
    <row r="129" spans="1:5" ht="12" customHeight="1">
      <c r="A129" s="11" t="s">
        <v>48</v>
      </c>
      <c r="B129" s="70" t="s">
        <v>449</v>
      </c>
      <c r="C129" s="218"/>
      <c r="D129" s="218"/>
      <c r="E129" s="71"/>
    </row>
    <row r="130" spans="1:5" ht="12" customHeight="1" thickBot="1">
      <c r="A130" s="16" t="s">
        <v>50</v>
      </c>
      <c r="B130" s="70" t="s">
        <v>450</v>
      </c>
      <c r="C130" s="218"/>
      <c r="D130" s="218"/>
      <c r="E130" s="71"/>
    </row>
    <row r="131" spans="1:5" ht="12" customHeight="1" thickBot="1">
      <c r="A131" s="8" t="s">
        <v>54</v>
      </c>
      <c r="B131" s="76" t="s">
        <v>409</v>
      </c>
      <c r="C131" s="355">
        <v>0</v>
      </c>
      <c r="D131" s="355">
        <v>0</v>
      </c>
      <c r="E131" s="353">
        <v>0</v>
      </c>
    </row>
    <row r="132" spans="1:5" ht="12" customHeight="1">
      <c r="A132" s="11" t="s">
        <v>56</v>
      </c>
      <c r="B132" s="77" t="s">
        <v>401</v>
      </c>
      <c r="C132" s="218"/>
      <c r="D132" s="218"/>
      <c r="E132" s="71"/>
    </row>
    <row r="133" spans="1:5" ht="12" customHeight="1">
      <c r="A133" s="11" t="s">
        <v>58</v>
      </c>
      <c r="B133" s="77" t="s">
        <v>402</v>
      </c>
      <c r="C133" s="218"/>
      <c r="D133" s="218"/>
      <c r="E133" s="71"/>
    </row>
    <row r="134" spans="1:5" ht="12" customHeight="1">
      <c r="A134" s="11" t="s">
        <v>60</v>
      </c>
      <c r="B134" s="77" t="s">
        <v>403</v>
      </c>
      <c r="C134" s="218"/>
      <c r="D134" s="218"/>
      <c r="E134" s="71"/>
    </row>
    <row r="135" spans="1:5" ht="12" customHeight="1">
      <c r="A135" s="11" t="s">
        <v>62</v>
      </c>
      <c r="B135" s="77" t="s">
        <v>404</v>
      </c>
      <c r="C135" s="218"/>
      <c r="D135" s="218"/>
      <c r="E135" s="71"/>
    </row>
    <row r="136" spans="1:5" ht="12" customHeight="1">
      <c r="A136" s="11" t="s">
        <v>64</v>
      </c>
      <c r="B136" s="77" t="s">
        <v>405</v>
      </c>
      <c r="C136" s="218"/>
      <c r="D136" s="218"/>
      <c r="E136" s="71"/>
    </row>
    <row r="137" spans="1:5" ht="12" customHeight="1" thickBot="1">
      <c r="A137" s="16" t="s">
        <v>66</v>
      </c>
      <c r="B137" s="77" t="s">
        <v>406</v>
      </c>
      <c r="C137" s="218"/>
      <c r="D137" s="218"/>
      <c r="E137" s="71"/>
    </row>
    <row r="138" spans="1:5" ht="12" customHeight="1" thickBot="1">
      <c r="A138" s="8" t="s">
        <v>76</v>
      </c>
      <c r="B138" s="76" t="s">
        <v>410</v>
      </c>
      <c r="C138" s="356">
        <f>C139+C140</f>
        <v>21032448</v>
      </c>
      <c r="D138" s="356">
        <f>D139+D140</f>
        <v>29619491</v>
      </c>
      <c r="E138" s="357">
        <f>E139+E140</f>
        <v>26016651</v>
      </c>
    </row>
    <row r="139" spans="1:5" ht="12" customHeight="1">
      <c r="A139" s="11" t="s">
        <v>78</v>
      </c>
      <c r="B139" s="77" t="s">
        <v>210</v>
      </c>
      <c r="C139" s="218">
        <v>19422003</v>
      </c>
      <c r="D139" s="218">
        <v>26244125</v>
      </c>
      <c r="E139" s="71">
        <v>24204182</v>
      </c>
    </row>
    <row r="140" spans="1:5" ht="12" customHeight="1">
      <c r="A140" s="11" t="s">
        <v>80</v>
      </c>
      <c r="B140" s="77" t="s">
        <v>211</v>
      </c>
      <c r="C140" s="218">
        <v>1610445</v>
      </c>
      <c r="D140" s="218">
        <v>3375366</v>
      </c>
      <c r="E140" s="71">
        <v>1812469</v>
      </c>
    </row>
    <row r="141" spans="1:5" ht="12" customHeight="1">
      <c r="A141" s="11" t="s">
        <v>82</v>
      </c>
      <c r="B141" s="77" t="s">
        <v>451</v>
      </c>
      <c r="C141" s="218"/>
      <c r="D141" s="218"/>
      <c r="E141" s="71"/>
    </row>
    <row r="142" spans="1:5" ht="12" customHeight="1" thickBot="1">
      <c r="A142" s="16" t="s">
        <v>84</v>
      </c>
      <c r="B142" s="81" t="s">
        <v>313</v>
      </c>
      <c r="C142" s="218"/>
      <c r="D142" s="218"/>
      <c r="E142" s="71"/>
    </row>
    <row r="143" spans="1:5" ht="12" customHeight="1" thickBot="1">
      <c r="A143" s="8" t="s">
        <v>208</v>
      </c>
      <c r="B143" s="76" t="s">
        <v>417</v>
      </c>
      <c r="C143" s="385">
        <v>0</v>
      </c>
      <c r="D143" s="385">
        <v>0</v>
      </c>
      <c r="E143" s="386">
        <v>0</v>
      </c>
    </row>
    <row r="144" spans="1:5" ht="12" customHeight="1">
      <c r="A144" s="11" t="s">
        <v>90</v>
      </c>
      <c r="B144" s="77" t="s">
        <v>411</v>
      </c>
      <c r="C144" s="218"/>
      <c r="D144" s="218"/>
      <c r="E144" s="71"/>
    </row>
    <row r="145" spans="1:5" ht="12" customHeight="1">
      <c r="A145" s="11" t="s">
        <v>92</v>
      </c>
      <c r="B145" s="77" t="s">
        <v>412</v>
      </c>
      <c r="C145" s="218"/>
      <c r="D145" s="218"/>
      <c r="E145" s="71"/>
    </row>
    <row r="146" spans="1:5" ht="12" customHeight="1">
      <c r="A146" s="11" t="s">
        <v>94</v>
      </c>
      <c r="B146" s="77" t="s">
        <v>413</v>
      </c>
      <c r="C146" s="218"/>
      <c r="D146" s="218"/>
      <c r="E146" s="71"/>
    </row>
    <row r="147" spans="1:5" ht="15" customHeight="1">
      <c r="A147" s="11" t="s">
        <v>96</v>
      </c>
      <c r="B147" s="77" t="s">
        <v>414</v>
      </c>
      <c r="C147" s="218"/>
      <c r="D147" s="218"/>
      <c r="E147" s="71"/>
    </row>
    <row r="148" spans="1:5" s="354" customFormat="1" ht="12.75" customHeight="1" thickBot="1">
      <c r="A148" s="11" t="s">
        <v>415</v>
      </c>
      <c r="B148" s="77" t="s">
        <v>416</v>
      </c>
      <c r="C148" s="218"/>
      <c r="D148" s="218"/>
      <c r="E148" s="71"/>
    </row>
    <row r="149" spans="1:5" ht="16.5" thickBot="1">
      <c r="A149" s="8" t="s">
        <v>98</v>
      </c>
      <c r="B149" s="76" t="s">
        <v>418</v>
      </c>
      <c r="C149" s="387"/>
      <c r="D149" s="387"/>
      <c r="E149" s="388"/>
    </row>
    <row r="150" spans="1:5" ht="16.5" thickBot="1">
      <c r="A150" s="8" t="s">
        <v>108</v>
      </c>
      <c r="B150" s="76" t="s">
        <v>419</v>
      </c>
      <c r="C150" s="387"/>
      <c r="D150" s="387"/>
      <c r="E150" s="388"/>
    </row>
    <row r="151" spans="1:5" ht="16.5" thickBot="1">
      <c r="A151" s="8" t="s">
        <v>215</v>
      </c>
      <c r="B151" s="76" t="s">
        <v>420</v>
      </c>
      <c r="C151" s="389">
        <f>C138</f>
        <v>21032448</v>
      </c>
      <c r="D151" s="389">
        <f>D138</f>
        <v>29619491</v>
      </c>
      <c r="E151" s="390">
        <f>E138</f>
        <v>26016651</v>
      </c>
    </row>
    <row r="152" spans="1:5" ht="16.5" customHeight="1" thickBot="1">
      <c r="A152" s="86" t="s">
        <v>253</v>
      </c>
      <c r="B152" s="87" t="s">
        <v>452</v>
      </c>
      <c r="C152" s="389">
        <f>C138+C126</f>
        <v>211029330</v>
      </c>
      <c r="D152" s="389">
        <f>D138+D126</f>
        <v>182343960</v>
      </c>
      <c r="E152" s="390">
        <f>E151+E126</f>
        <v>148641559</v>
      </c>
    </row>
    <row r="153" ht="15.75">
      <c r="C153" s="349"/>
    </row>
    <row r="154" ht="15.75">
      <c r="C154" s="349"/>
    </row>
    <row r="155" ht="15.75">
      <c r="C155" s="349"/>
    </row>
    <row r="156" ht="15.75">
      <c r="C156" s="349"/>
    </row>
    <row r="157" ht="15.75">
      <c r="C157" s="349"/>
    </row>
    <row r="158" ht="15.75">
      <c r="C158" s="349"/>
    </row>
    <row r="159" ht="15.75">
      <c r="C159" s="349"/>
    </row>
    <row r="160" ht="15.75">
      <c r="C160" s="349"/>
    </row>
    <row r="161" ht="15.75">
      <c r="C161" s="349"/>
    </row>
  </sheetData>
  <sheetProtection/>
  <mergeCells count="4">
    <mergeCell ref="A88:B88"/>
    <mergeCell ref="A1:E1"/>
    <mergeCell ref="A2:B2"/>
    <mergeCell ref="A87:E87"/>
  </mergeCells>
  <printOptions/>
  <pageMargins left="0.31496062992125984" right="0.31496062992125984" top="0.8661417322834646" bottom="0.35433070866141736" header="0.31496062992125984" footer="0.31496062992125984"/>
  <pageSetup horizontalDpi="600" verticalDpi="600" orientation="landscape" paperSize="9" r:id="rId1"/>
  <headerFooter>
    <oddHeader>&amp;C&amp;"-,Félkövér"&amp;9Tiszagyulaháza község bevételeit és kiadásait bemutató mérleg 2016-2018 évekre&amp;R&amp;"-,Dőlt"&amp;8 8 melléklet a....../2018.....)Önkormányzati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B31" sqref="B31:D31"/>
    </sheetView>
  </sheetViews>
  <sheetFormatPr defaultColWidth="9.140625" defaultRowHeight="15"/>
  <cols>
    <col min="1" max="1" width="5.00390625" style="256" customWidth="1"/>
    <col min="2" max="2" width="47.00390625" style="105" customWidth="1"/>
    <col min="3" max="4" width="15.140625" style="105" customWidth="1"/>
    <col min="5" max="16384" width="9.140625" style="105" customWidth="1"/>
  </cols>
  <sheetData>
    <row r="1" spans="2:4" ht="31.5" customHeight="1">
      <c r="B1" s="452"/>
      <c r="C1" s="452"/>
      <c r="D1" s="452"/>
    </row>
    <row r="2" spans="1:5" s="259" customFormat="1" ht="16.5" thickBot="1">
      <c r="A2" s="257"/>
      <c r="B2" s="258"/>
      <c r="D2" s="260" t="s">
        <v>425</v>
      </c>
      <c r="E2" s="260"/>
    </row>
    <row r="3" spans="1:4" s="264" customFormat="1" ht="48" customHeight="1" thickBot="1">
      <c r="A3" s="261" t="s">
        <v>236</v>
      </c>
      <c r="B3" s="262" t="s">
        <v>2</v>
      </c>
      <c r="C3" s="262" t="s">
        <v>331</v>
      </c>
      <c r="D3" s="263" t="s">
        <v>332</v>
      </c>
    </row>
    <row r="4" spans="1:4" s="264" customFormat="1" ht="13.5" customHeight="1" thickBot="1">
      <c r="A4" s="265" t="s">
        <v>217</v>
      </c>
      <c r="B4" s="107" t="s">
        <v>218</v>
      </c>
      <c r="C4" s="107" t="s">
        <v>219</v>
      </c>
      <c r="D4" s="108" t="s">
        <v>224</v>
      </c>
    </row>
    <row r="5" spans="1:4" ht="18" customHeight="1">
      <c r="A5" s="266" t="s">
        <v>3</v>
      </c>
      <c r="B5" s="267" t="s">
        <v>333</v>
      </c>
      <c r="C5" s="268"/>
      <c r="D5" s="269"/>
    </row>
    <row r="6" spans="1:4" ht="18" customHeight="1">
      <c r="A6" s="270" t="s">
        <v>15</v>
      </c>
      <c r="B6" s="271" t="s">
        <v>334</v>
      </c>
      <c r="C6" s="272"/>
      <c r="D6" s="273"/>
    </row>
    <row r="7" spans="1:4" ht="18" customHeight="1">
      <c r="A7" s="270" t="s">
        <v>29</v>
      </c>
      <c r="B7" s="271" t="s">
        <v>335</v>
      </c>
      <c r="C7" s="272"/>
      <c r="D7" s="273"/>
    </row>
    <row r="8" spans="1:4" ht="18" customHeight="1">
      <c r="A8" s="270" t="s">
        <v>201</v>
      </c>
      <c r="B8" s="271" t="s">
        <v>336</v>
      </c>
      <c r="C8" s="272"/>
      <c r="D8" s="273"/>
    </row>
    <row r="9" spans="1:4" ht="18" customHeight="1">
      <c r="A9" s="270" t="s">
        <v>54</v>
      </c>
      <c r="B9" s="271" t="s">
        <v>337</v>
      </c>
      <c r="C9" s="272"/>
      <c r="D9" s="273"/>
    </row>
    <row r="10" spans="1:4" ht="18" customHeight="1">
      <c r="A10" s="270" t="s">
        <v>76</v>
      </c>
      <c r="B10" s="271" t="s">
        <v>338</v>
      </c>
      <c r="C10" s="272"/>
      <c r="D10" s="273"/>
    </row>
    <row r="11" spans="1:4" ht="18" customHeight="1">
      <c r="A11" s="270" t="s">
        <v>208</v>
      </c>
      <c r="B11" s="274" t="s">
        <v>339</v>
      </c>
      <c r="C11" s="272"/>
      <c r="D11" s="273"/>
    </row>
    <row r="12" spans="1:4" ht="18" customHeight="1">
      <c r="A12" s="270" t="s">
        <v>108</v>
      </c>
      <c r="B12" s="274" t="s">
        <v>340</v>
      </c>
      <c r="C12" s="272">
        <v>2400000</v>
      </c>
      <c r="D12" s="273">
        <v>400000</v>
      </c>
    </row>
    <row r="13" spans="1:4" ht="18" customHeight="1">
      <c r="A13" s="270" t="s">
        <v>215</v>
      </c>
      <c r="B13" s="274" t="s">
        <v>341</v>
      </c>
      <c r="C13" s="272"/>
      <c r="D13" s="273"/>
    </row>
    <row r="14" spans="1:4" ht="18" customHeight="1">
      <c r="A14" s="270" t="s">
        <v>253</v>
      </c>
      <c r="B14" s="274" t="s">
        <v>342</v>
      </c>
      <c r="C14" s="272"/>
      <c r="D14" s="273"/>
    </row>
    <row r="15" spans="1:4" ht="22.5" customHeight="1">
      <c r="A15" s="270" t="s">
        <v>254</v>
      </c>
      <c r="B15" s="274" t="s">
        <v>343</v>
      </c>
      <c r="C15" s="272"/>
      <c r="D15" s="273"/>
    </row>
    <row r="16" spans="1:4" ht="18" customHeight="1">
      <c r="A16" s="270" t="s">
        <v>255</v>
      </c>
      <c r="B16" s="271" t="s">
        <v>344</v>
      </c>
      <c r="C16" s="272"/>
      <c r="D16" s="273"/>
    </row>
    <row r="17" spans="1:4" ht="18" customHeight="1">
      <c r="A17" s="270" t="s">
        <v>258</v>
      </c>
      <c r="B17" s="271" t="s">
        <v>345</v>
      </c>
      <c r="C17" s="272"/>
      <c r="D17" s="273"/>
    </row>
    <row r="18" spans="1:4" ht="18" customHeight="1">
      <c r="A18" s="270" t="s">
        <v>261</v>
      </c>
      <c r="B18" s="271" t="s">
        <v>346</v>
      </c>
      <c r="C18" s="272"/>
      <c r="D18" s="273"/>
    </row>
    <row r="19" spans="1:4" ht="18" customHeight="1">
      <c r="A19" s="270" t="s">
        <v>264</v>
      </c>
      <c r="B19" s="271" t="s">
        <v>347</v>
      </c>
      <c r="C19" s="272"/>
      <c r="D19" s="273"/>
    </row>
    <row r="20" spans="1:4" ht="18" customHeight="1">
      <c r="A20" s="270" t="s">
        <v>267</v>
      </c>
      <c r="B20" s="271" t="s">
        <v>348</v>
      </c>
      <c r="C20" s="272"/>
      <c r="D20" s="273"/>
    </row>
    <row r="21" spans="1:4" ht="18" customHeight="1">
      <c r="A21" s="270" t="s">
        <v>270</v>
      </c>
      <c r="B21" s="275"/>
      <c r="C21" s="276"/>
      <c r="D21" s="273"/>
    </row>
    <row r="22" spans="1:4" ht="18" customHeight="1">
      <c r="A22" s="270" t="s">
        <v>273</v>
      </c>
      <c r="B22" s="277"/>
      <c r="C22" s="276"/>
      <c r="D22" s="273"/>
    </row>
    <row r="23" spans="1:4" ht="18" customHeight="1">
      <c r="A23" s="270" t="s">
        <v>276</v>
      </c>
      <c r="B23" s="277"/>
      <c r="C23" s="276"/>
      <c r="D23" s="273"/>
    </row>
    <row r="24" spans="1:4" ht="18" customHeight="1">
      <c r="A24" s="270" t="s">
        <v>279</v>
      </c>
      <c r="B24" s="277"/>
      <c r="C24" s="276"/>
      <c r="D24" s="273"/>
    </row>
    <row r="25" spans="1:4" ht="18" customHeight="1">
      <c r="A25" s="270" t="s">
        <v>281</v>
      </c>
      <c r="B25" s="277"/>
      <c r="C25" s="276"/>
      <c r="D25" s="273"/>
    </row>
    <row r="26" spans="1:4" ht="18" customHeight="1">
      <c r="A26" s="270" t="s">
        <v>284</v>
      </c>
      <c r="B26" s="277"/>
      <c r="C26" s="276"/>
      <c r="D26" s="273"/>
    </row>
    <row r="27" spans="1:4" ht="18" customHeight="1">
      <c r="A27" s="270" t="s">
        <v>287</v>
      </c>
      <c r="B27" s="277"/>
      <c r="C27" s="276"/>
      <c r="D27" s="273"/>
    </row>
    <row r="28" spans="1:4" ht="18" customHeight="1">
      <c r="A28" s="270" t="s">
        <v>290</v>
      </c>
      <c r="B28" s="277"/>
      <c r="C28" s="276"/>
      <c r="D28" s="273"/>
    </row>
    <row r="29" spans="1:4" ht="18" customHeight="1" thickBot="1">
      <c r="A29" s="278" t="s">
        <v>320</v>
      </c>
      <c r="B29" s="279"/>
      <c r="C29" s="280"/>
      <c r="D29" s="281"/>
    </row>
    <row r="30" spans="1:4" ht="18" customHeight="1" thickBot="1">
      <c r="A30" s="282" t="s">
        <v>323</v>
      </c>
      <c r="B30" s="283" t="s">
        <v>220</v>
      </c>
      <c r="C30" s="284">
        <v>2400000</v>
      </c>
      <c r="D30" s="285">
        <v>400000</v>
      </c>
    </row>
    <row r="31" spans="1:4" ht="8.25" customHeight="1">
      <c r="A31" s="286"/>
      <c r="B31" s="453"/>
      <c r="C31" s="453"/>
      <c r="D31" s="453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által adott közvetett támogatások bemutatása&amp;R&amp;"-,Dőlt"&amp;8 9.melléklet a....../2018.(....)Önkormányzati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Mészárosné Szincsák Mária</cp:lastModifiedBy>
  <cp:lastPrinted>2018-02-13T13:59:22Z</cp:lastPrinted>
  <dcterms:created xsi:type="dcterms:W3CDTF">2014-02-04T10:12:44Z</dcterms:created>
  <dcterms:modified xsi:type="dcterms:W3CDTF">2018-02-13T14:40:17Z</dcterms:modified>
  <cp:category/>
  <cp:version/>
  <cp:contentType/>
  <cp:contentStatus/>
</cp:coreProperties>
</file>