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600" windowHeight="11700" activeTab="11"/>
  </bookViews>
  <sheets>
    <sheet name="1mell" sheetId="1" r:id="rId1"/>
    <sheet name="2mell" sheetId="2" r:id="rId2"/>
    <sheet name="3mell" sheetId="3" r:id="rId3"/>
    <sheet name="4mell" sheetId="4" r:id="rId4"/>
    <sheet name="5mell" sheetId="5" r:id="rId5"/>
    <sheet name="6mell" sheetId="6" r:id="rId6"/>
    <sheet name="7mell" sheetId="7" r:id="rId7"/>
    <sheet name="8mell" sheetId="8" r:id="rId8"/>
    <sheet name="9mell" sheetId="9" r:id="rId9"/>
    <sheet name="10mell" sheetId="10" r:id="rId10"/>
    <sheet name="11mel" sheetId="11" r:id="rId11"/>
    <sheet name="12mell" sheetId="12" r:id="rId12"/>
    <sheet name="Munka1" sheetId="13" r:id="rId13"/>
  </sheets>
  <calcPr calcId="145621"/>
</workbook>
</file>

<file path=xl/calcChain.xml><?xml version="1.0" encoding="utf-8"?>
<calcChain xmlns="http://schemas.openxmlformats.org/spreadsheetml/2006/main">
  <c r="N27" i="12" l="1"/>
  <c r="I97" i="3"/>
  <c r="H97" i="3"/>
  <c r="I96" i="3"/>
  <c r="G96" i="3" s="1"/>
  <c r="H96" i="3"/>
  <c r="J142" i="3"/>
  <c r="I142" i="3"/>
  <c r="H142" i="3"/>
  <c r="G142" i="3"/>
  <c r="I138" i="3"/>
  <c r="J138" i="3" s="1"/>
  <c r="H137" i="3"/>
  <c r="I137" i="3" s="1"/>
  <c r="J137" i="3" s="1"/>
  <c r="G137" i="3"/>
  <c r="J132" i="3"/>
  <c r="I132" i="3"/>
  <c r="H132" i="3"/>
  <c r="G132" i="3"/>
  <c r="J128" i="3"/>
  <c r="J147" i="3" s="1"/>
  <c r="I128" i="3"/>
  <c r="I147" i="3" s="1"/>
  <c r="H128" i="3"/>
  <c r="H147" i="3" s="1"/>
  <c r="G128" i="3"/>
  <c r="G147" i="3" s="1"/>
  <c r="I126" i="3"/>
  <c r="J126" i="3" s="1"/>
  <c r="I125" i="3"/>
  <c r="J125" i="3" s="1"/>
  <c r="H124" i="3"/>
  <c r="I124" i="3" s="1"/>
  <c r="J124" i="3" s="1"/>
  <c r="G124" i="3"/>
  <c r="J115" i="3"/>
  <c r="I115" i="3"/>
  <c r="H115" i="3"/>
  <c r="G115" i="3"/>
  <c r="I114" i="3"/>
  <c r="J114" i="3" s="1"/>
  <c r="H113" i="3"/>
  <c r="I113" i="3" s="1"/>
  <c r="J113" i="3" s="1"/>
  <c r="G113" i="3"/>
  <c r="I112" i="3"/>
  <c r="J112" i="3" s="1"/>
  <c r="G111" i="3"/>
  <c r="I111" i="3" s="1"/>
  <c r="J111" i="3" s="1"/>
  <c r="H110" i="3"/>
  <c r="I110" i="3" s="1"/>
  <c r="J110" i="3" s="1"/>
  <c r="G110" i="3"/>
  <c r="J99" i="3"/>
  <c r="I99" i="3"/>
  <c r="H99" i="3"/>
  <c r="G99" i="3" s="1"/>
  <c r="G98" i="3"/>
  <c r="G95" i="3"/>
  <c r="J94" i="3"/>
  <c r="J127" i="3" s="1"/>
  <c r="J148" i="3" s="1"/>
  <c r="I94" i="3"/>
  <c r="I127" i="3" s="1"/>
  <c r="I148" i="3" s="1"/>
  <c r="H94" i="3"/>
  <c r="H127" i="3" s="1"/>
  <c r="H148" i="3" s="1"/>
  <c r="J79" i="3"/>
  <c r="I79" i="3"/>
  <c r="H79" i="3"/>
  <c r="G79" i="3"/>
  <c r="I78" i="3"/>
  <c r="J78" i="3" s="1"/>
  <c r="I77" i="3"/>
  <c r="J77" i="3" s="1"/>
  <c r="J75" i="3" s="1"/>
  <c r="G76" i="3"/>
  <c r="I75" i="3"/>
  <c r="H75" i="3"/>
  <c r="I74" i="3"/>
  <c r="J74" i="3" s="1"/>
  <c r="I73" i="3"/>
  <c r="J73" i="3" s="1"/>
  <c r="H72" i="3"/>
  <c r="I72" i="3" s="1"/>
  <c r="J72" i="3" s="1"/>
  <c r="G72" i="3"/>
  <c r="J67" i="3"/>
  <c r="I67" i="3"/>
  <c r="H67" i="3"/>
  <c r="G67" i="3"/>
  <c r="I66" i="3"/>
  <c r="J66" i="3" s="1"/>
  <c r="I65" i="3"/>
  <c r="J65" i="3" s="1"/>
  <c r="I64" i="3"/>
  <c r="J64" i="3" s="1"/>
  <c r="H63" i="3"/>
  <c r="H85" i="3" s="1"/>
  <c r="G63" i="3"/>
  <c r="J57" i="3"/>
  <c r="I57" i="3"/>
  <c r="H57" i="3"/>
  <c r="G57" i="3"/>
  <c r="I56" i="3"/>
  <c r="J56" i="3" s="1"/>
  <c r="I55" i="3"/>
  <c r="J55" i="3" s="1"/>
  <c r="I54" i="3"/>
  <c r="J54" i="3" s="1"/>
  <c r="I53" i="3"/>
  <c r="J53" i="3" s="1"/>
  <c r="H52" i="3"/>
  <c r="I52" i="3" s="1"/>
  <c r="J52" i="3" s="1"/>
  <c r="G52" i="3"/>
  <c r="H46" i="3"/>
  <c r="I46" i="3" s="1"/>
  <c r="J46" i="3" s="1"/>
  <c r="G46" i="3"/>
  <c r="G45" i="3"/>
  <c r="G44" i="3"/>
  <c r="G43" i="3"/>
  <c r="G42" i="3"/>
  <c r="G41" i="3"/>
  <c r="G40" i="3"/>
  <c r="G39" i="3"/>
  <c r="G38" i="3"/>
  <c r="G37" i="3"/>
  <c r="G36" i="3"/>
  <c r="J35" i="3"/>
  <c r="I35" i="3"/>
  <c r="H35" i="3"/>
  <c r="G35" i="3" s="1"/>
  <c r="J34" i="3"/>
  <c r="I34" i="3"/>
  <c r="J33" i="3"/>
  <c r="I33" i="3"/>
  <c r="J32" i="3"/>
  <c r="I32" i="3"/>
  <c r="J31" i="3"/>
  <c r="I31" i="3"/>
  <c r="J30" i="3"/>
  <c r="I30" i="3"/>
  <c r="H29" i="3"/>
  <c r="I29" i="3" s="1"/>
  <c r="J29" i="3" s="1"/>
  <c r="G29" i="3"/>
  <c r="H28" i="3"/>
  <c r="I28" i="3" s="1"/>
  <c r="J28" i="3" s="1"/>
  <c r="G28" i="3"/>
  <c r="J27" i="3"/>
  <c r="I27" i="3"/>
  <c r="G26" i="3"/>
  <c r="I26" i="3" s="1"/>
  <c r="J26" i="3" s="1"/>
  <c r="I25" i="3"/>
  <c r="J25" i="3" s="1"/>
  <c r="I24" i="3"/>
  <c r="J24" i="3" s="1"/>
  <c r="I23" i="3"/>
  <c r="J23" i="3" s="1"/>
  <c r="I22" i="3"/>
  <c r="J22" i="3" s="1"/>
  <c r="H21" i="3"/>
  <c r="I21" i="3" s="1"/>
  <c r="J21" i="3" s="1"/>
  <c r="G21" i="3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H14" i="3"/>
  <c r="G14" i="3"/>
  <c r="I14" i="3" s="1"/>
  <c r="J7" i="3"/>
  <c r="I7" i="3"/>
  <c r="I62" i="3" s="1"/>
  <c r="H7" i="3"/>
  <c r="H62" i="3" s="1"/>
  <c r="G7" i="3"/>
  <c r="N14" i="12"/>
  <c r="N15" i="12"/>
  <c r="O15" i="12" s="1"/>
  <c r="O14" i="12"/>
  <c r="D25" i="12"/>
  <c r="E25" i="12"/>
  <c r="F25" i="12"/>
  <c r="G25" i="12"/>
  <c r="H25" i="12"/>
  <c r="I25" i="12"/>
  <c r="J25" i="12"/>
  <c r="K25" i="12"/>
  <c r="L25" i="12"/>
  <c r="M25" i="12"/>
  <c r="N25" i="12"/>
  <c r="C25" i="12"/>
  <c r="O21" i="12"/>
  <c r="D21" i="12"/>
  <c r="E21" i="12"/>
  <c r="F21" i="12"/>
  <c r="G21" i="12"/>
  <c r="H21" i="12"/>
  <c r="I21" i="12"/>
  <c r="J21" i="12"/>
  <c r="K21" i="12"/>
  <c r="L21" i="12"/>
  <c r="M21" i="12"/>
  <c r="N21" i="12"/>
  <c r="C21" i="12"/>
  <c r="D19" i="12"/>
  <c r="E19" i="12"/>
  <c r="F19" i="12"/>
  <c r="G19" i="12"/>
  <c r="H19" i="12"/>
  <c r="I19" i="12"/>
  <c r="J19" i="12"/>
  <c r="K19" i="12"/>
  <c r="L19" i="12"/>
  <c r="M19" i="12"/>
  <c r="N19" i="12"/>
  <c r="C19" i="12"/>
  <c r="D18" i="12"/>
  <c r="E18" i="12"/>
  <c r="F18" i="12"/>
  <c r="G18" i="12"/>
  <c r="H18" i="12"/>
  <c r="I18" i="12"/>
  <c r="J18" i="12"/>
  <c r="K18" i="12"/>
  <c r="L18" i="12"/>
  <c r="M18" i="12"/>
  <c r="N18" i="12"/>
  <c r="C18" i="12"/>
  <c r="D17" i="12"/>
  <c r="E17" i="12"/>
  <c r="F17" i="12"/>
  <c r="G17" i="12"/>
  <c r="H17" i="12"/>
  <c r="I17" i="12"/>
  <c r="J17" i="12"/>
  <c r="K17" i="12"/>
  <c r="L17" i="12"/>
  <c r="M17" i="12"/>
  <c r="N17" i="12"/>
  <c r="C17" i="12"/>
  <c r="D12" i="12"/>
  <c r="E12" i="12"/>
  <c r="F12" i="12"/>
  <c r="G12" i="12"/>
  <c r="H12" i="12"/>
  <c r="I12" i="12"/>
  <c r="J12" i="12"/>
  <c r="K12" i="12"/>
  <c r="L12" i="12"/>
  <c r="M12" i="12"/>
  <c r="N12" i="12"/>
  <c r="C12" i="12"/>
  <c r="D10" i="12"/>
  <c r="E10" i="12"/>
  <c r="F10" i="12"/>
  <c r="G10" i="12"/>
  <c r="H10" i="12"/>
  <c r="I10" i="12"/>
  <c r="J10" i="12"/>
  <c r="K10" i="12"/>
  <c r="L10" i="12"/>
  <c r="M10" i="12"/>
  <c r="N10" i="12"/>
  <c r="C10" i="12"/>
  <c r="D6" i="12"/>
  <c r="E6" i="12"/>
  <c r="F6" i="12"/>
  <c r="G6" i="12"/>
  <c r="H6" i="12"/>
  <c r="I6" i="12"/>
  <c r="J6" i="12"/>
  <c r="K6" i="12"/>
  <c r="L6" i="12"/>
  <c r="M6" i="12"/>
  <c r="N6" i="12"/>
  <c r="C6" i="12"/>
  <c r="F138" i="10"/>
  <c r="F133" i="10"/>
  <c r="F128" i="10"/>
  <c r="F124" i="10"/>
  <c r="F120" i="10"/>
  <c r="F106" i="10"/>
  <c r="F90" i="10"/>
  <c r="F77" i="10"/>
  <c r="F73" i="10"/>
  <c r="F70" i="10"/>
  <c r="F65" i="10"/>
  <c r="F61" i="10"/>
  <c r="F55" i="10"/>
  <c r="F50" i="10"/>
  <c r="F44" i="10"/>
  <c r="F33" i="10"/>
  <c r="F27" i="10"/>
  <c r="F26" i="10"/>
  <c r="F19" i="10"/>
  <c r="F12" i="10"/>
  <c r="F5" i="10"/>
  <c r="G24" i="8"/>
  <c r="G24" i="7"/>
  <c r="F24" i="7"/>
  <c r="D11" i="5"/>
  <c r="G30" i="6"/>
  <c r="G17" i="6"/>
  <c r="D24" i="6"/>
  <c r="D18" i="6"/>
  <c r="D30" i="6" s="1"/>
  <c r="D17" i="6"/>
  <c r="D21" i="5"/>
  <c r="D19" i="5"/>
  <c r="G28" i="5"/>
  <c r="G19" i="5"/>
  <c r="G29" i="5" s="1"/>
  <c r="C25" i="5"/>
  <c r="C20" i="5"/>
  <c r="C28" i="5" s="1"/>
  <c r="C19" i="5"/>
  <c r="C10" i="5"/>
  <c r="G73" i="4"/>
  <c r="G54" i="4"/>
  <c r="H7" i="4"/>
  <c r="G97" i="3" l="1"/>
  <c r="G75" i="3"/>
  <c r="G85" i="3" s="1"/>
  <c r="G62" i="3"/>
  <c r="H86" i="3"/>
  <c r="J14" i="3"/>
  <c r="I63" i="3"/>
  <c r="G94" i="3"/>
  <c r="G127" i="3" s="1"/>
  <c r="G148" i="3" s="1"/>
  <c r="F143" i="10"/>
  <c r="F123" i="10"/>
  <c r="F83" i="10"/>
  <c r="F60" i="10"/>
  <c r="G31" i="6"/>
  <c r="D31" i="6"/>
  <c r="C29" i="5"/>
  <c r="G153" i="1"/>
  <c r="G152" i="1"/>
  <c r="G86" i="3" l="1"/>
  <c r="I85" i="3"/>
  <c r="I86" i="3" s="1"/>
  <c r="J63" i="3"/>
  <c r="J85" i="3" s="1"/>
  <c r="J86" i="3" s="1"/>
  <c r="F144" i="10"/>
  <c r="F84" i="10"/>
  <c r="J140" i="4"/>
  <c r="I140" i="4"/>
  <c r="H140" i="4"/>
  <c r="G140" i="4"/>
  <c r="G136" i="4"/>
  <c r="H135" i="4"/>
  <c r="G135" i="4" s="1"/>
  <c r="J130" i="4"/>
  <c r="I130" i="4"/>
  <c r="H130" i="4"/>
  <c r="G130" i="4"/>
  <c r="J126" i="4"/>
  <c r="J145" i="4" s="1"/>
  <c r="I126" i="4"/>
  <c r="I145" i="4" s="1"/>
  <c r="H126" i="4"/>
  <c r="H145" i="4" s="1"/>
  <c r="G126" i="4"/>
  <c r="I124" i="4"/>
  <c r="J124" i="4" s="1"/>
  <c r="G123" i="4"/>
  <c r="H122" i="4"/>
  <c r="G122" i="4"/>
  <c r="J113" i="4"/>
  <c r="I113" i="4"/>
  <c r="H113" i="4"/>
  <c r="G113" i="4"/>
  <c r="G112" i="4"/>
  <c r="I111" i="4"/>
  <c r="H111" i="4"/>
  <c r="G111" i="4"/>
  <c r="G110" i="4"/>
  <c r="H109" i="4"/>
  <c r="G109" i="4"/>
  <c r="I108" i="4"/>
  <c r="G108" i="4"/>
  <c r="J97" i="4"/>
  <c r="I97" i="4"/>
  <c r="H97" i="4"/>
  <c r="G97" i="4" s="1"/>
  <c r="G96" i="4"/>
  <c r="G95" i="4"/>
  <c r="G94" i="4"/>
  <c r="G93" i="4"/>
  <c r="J92" i="4"/>
  <c r="J125" i="4" s="1"/>
  <c r="J146" i="4" s="1"/>
  <c r="I92" i="4"/>
  <c r="I125" i="4" s="1"/>
  <c r="I146" i="4" s="1"/>
  <c r="H92" i="4"/>
  <c r="H125" i="4" s="1"/>
  <c r="H146" i="4" s="1"/>
  <c r="J79" i="4"/>
  <c r="I79" i="4"/>
  <c r="H79" i="4"/>
  <c r="G79" i="4"/>
  <c r="I78" i="4"/>
  <c r="J78" i="4" s="1"/>
  <c r="I77" i="4"/>
  <c r="J77" i="4" s="1"/>
  <c r="J75" i="4" s="1"/>
  <c r="G75" i="4" s="1"/>
  <c r="G76" i="4"/>
  <c r="I75" i="4"/>
  <c r="H75" i="4"/>
  <c r="I74" i="4"/>
  <c r="J74" i="4" s="1"/>
  <c r="I72" i="4"/>
  <c r="H72" i="4"/>
  <c r="G72" i="4"/>
  <c r="J67" i="4"/>
  <c r="J85" i="4" s="1"/>
  <c r="J86" i="4" s="1"/>
  <c r="I67" i="4"/>
  <c r="I85" i="4" s="1"/>
  <c r="H67" i="4"/>
  <c r="G67" i="4"/>
  <c r="I66" i="4"/>
  <c r="J66" i="4" s="1"/>
  <c r="G65" i="4"/>
  <c r="I64" i="4"/>
  <c r="J64" i="4" s="1"/>
  <c r="H63" i="4"/>
  <c r="G63" i="4"/>
  <c r="J57" i="4"/>
  <c r="I57" i="4"/>
  <c r="H57" i="4"/>
  <c r="G57" i="4"/>
  <c r="I56" i="4"/>
  <c r="J56" i="4" s="1"/>
  <c r="G55" i="4"/>
  <c r="I53" i="4"/>
  <c r="J53" i="4" s="1"/>
  <c r="H52" i="4"/>
  <c r="G52" i="4" s="1"/>
  <c r="H46" i="4"/>
  <c r="I46" i="4" s="1"/>
  <c r="J46" i="4" s="1"/>
  <c r="G46" i="4"/>
  <c r="G45" i="4"/>
  <c r="G44" i="4"/>
  <c r="G43" i="4"/>
  <c r="G42" i="4"/>
  <c r="G41" i="4"/>
  <c r="G40" i="4"/>
  <c r="G39" i="4"/>
  <c r="G38" i="4"/>
  <c r="G37" i="4"/>
  <c r="G36" i="4"/>
  <c r="J35" i="4"/>
  <c r="I35" i="4"/>
  <c r="H35" i="4"/>
  <c r="G35" i="4" s="1"/>
  <c r="G34" i="4"/>
  <c r="G33" i="4"/>
  <c r="G32" i="4"/>
  <c r="G31" i="4"/>
  <c r="G30" i="4"/>
  <c r="J29" i="4"/>
  <c r="I29" i="4"/>
  <c r="H29" i="4"/>
  <c r="G29" i="4"/>
  <c r="H28" i="4"/>
  <c r="G28" i="4"/>
  <c r="J26" i="4"/>
  <c r="H26" i="4"/>
  <c r="G25" i="4"/>
  <c r="G24" i="4"/>
  <c r="G23" i="4"/>
  <c r="G22" i="4"/>
  <c r="J21" i="4"/>
  <c r="I21" i="4"/>
  <c r="H21" i="4"/>
  <c r="G21" i="4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H14" i="4"/>
  <c r="G14" i="4"/>
  <c r="I14" i="4" s="1"/>
  <c r="G13" i="4"/>
  <c r="G12" i="4"/>
  <c r="G11" i="4"/>
  <c r="G10" i="4"/>
  <c r="G9" i="4"/>
  <c r="G8" i="4"/>
  <c r="J7" i="4"/>
  <c r="I7" i="4"/>
  <c r="I62" i="4" s="1"/>
  <c r="I86" i="4" s="1"/>
  <c r="C12" i="4"/>
  <c r="G145" i="4" l="1"/>
  <c r="G92" i="4"/>
  <c r="G125" i="4" s="1"/>
  <c r="H85" i="4"/>
  <c r="G85" i="4"/>
  <c r="H62" i="4"/>
  <c r="G62" i="4" s="1"/>
  <c r="G7" i="4"/>
  <c r="H86" i="4"/>
  <c r="J14" i="4"/>
  <c r="F43" i="2"/>
  <c r="F42" i="2"/>
  <c r="F39" i="2"/>
  <c r="H39" i="2"/>
  <c r="H40" i="2"/>
  <c r="H41" i="2"/>
  <c r="H42" i="2"/>
  <c r="H43" i="2"/>
  <c r="H44" i="2"/>
  <c r="H45" i="2"/>
  <c r="H46" i="2"/>
  <c r="H47" i="2"/>
  <c r="H38" i="2"/>
  <c r="G42" i="2"/>
  <c r="G39" i="2"/>
  <c r="G44" i="1"/>
  <c r="G35" i="1"/>
  <c r="H14" i="2"/>
  <c r="H142" i="2"/>
  <c r="G142" i="2"/>
  <c r="F142" i="2"/>
  <c r="H138" i="2"/>
  <c r="G137" i="2"/>
  <c r="F137" i="2"/>
  <c r="H132" i="2"/>
  <c r="G132" i="2"/>
  <c r="F132" i="2"/>
  <c r="H128" i="2"/>
  <c r="G128" i="2"/>
  <c r="G147" i="2" s="1"/>
  <c r="F128" i="2"/>
  <c r="F147" i="2" s="1"/>
  <c r="H126" i="2"/>
  <c r="H125" i="2"/>
  <c r="G124" i="2"/>
  <c r="H124" i="2" s="1"/>
  <c r="F124" i="2"/>
  <c r="H115" i="2"/>
  <c r="G115" i="2"/>
  <c r="F115" i="2"/>
  <c r="H114" i="2"/>
  <c r="G113" i="2"/>
  <c r="H113" i="2" s="1"/>
  <c r="F113" i="2"/>
  <c r="H112" i="2"/>
  <c r="H111" i="2"/>
  <c r="G110" i="2"/>
  <c r="F110" i="2"/>
  <c r="G99" i="2"/>
  <c r="F99" i="2"/>
  <c r="H98" i="2"/>
  <c r="H97" i="2"/>
  <c r="H96" i="2"/>
  <c r="H95" i="2"/>
  <c r="G94" i="2"/>
  <c r="G127" i="2" s="1"/>
  <c r="G148" i="2" s="1"/>
  <c r="F94" i="2"/>
  <c r="F127" i="2" s="1"/>
  <c r="F148" i="2" s="1"/>
  <c r="H81" i="2"/>
  <c r="G81" i="2"/>
  <c r="F81" i="2"/>
  <c r="H80" i="2"/>
  <c r="H79" i="2"/>
  <c r="H78" i="2"/>
  <c r="G77" i="2"/>
  <c r="H77" i="2" s="1"/>
  <c r="F77" i="2"/>
  <c r="H76" i="2"/>
  <c r="H75" i="2"/>
  <c r="G74" i="2"/>
  <c r="F74" i="2"/>
  <c r="H69" i="2"/>
  <c r="G69" i="2"/>
  <c r="F69" i="2"/>
  <c r="H68" i="2"/>
  <c r="H67" i="2"/>
  <c r="H66" i="2"/>
  <c r="G65" i="2"/>
  <c r="G87" i="2" s="1"/>
  <c r="F65" i="2"/>
  <c r="F87" i="2" s="1"/>
  <c r="H59" i="2"/>
  <c r="G59" i="2"/>
  <c r="F59" i="2"/>
  <c r="H58" i="2"/>
  <c r="H57" i="2"/>
  <c r="H55" i="2"/>
  <c r="G54" i="2"/>
  <c r="F54" i="2"/>
  <c r="G48" i="2"/>
  <c r="H48" i="2" s="1"/>
  <c r="F48" i="2"/>
  <c r="G37" i="2"/>
  <c r="F37" i="2"/>
  <c r="H36" i="2"/>
  <c r="H35" i="2"/>
  <c r="H34" i="2"/>
  <c r="H33" i="2"/>
  <c r="H32" i="2"/>
  <c r="G31" i="2"/>
  <c r="H31" i="2" s="1"/>
  <c r="F31" i="2"/>
  <c r="G30" i="2"/>
  <c r="H30" i="2" s="1"/>
  <c r="F30" i="2"/>
  <c r="H29" i="2"/>
  <c r="H28" i="2"/>
  <c r="H27" i="2"/>
  <c r="H26" i="2"/>
  <c r="H25" i="2"/>
  <c r="H24" i="2"/>
  <c r="G23" i="2"/>
  <c r="H23" i="2" s="1"/>
  <c r="F23" i="2"/>
  <c r="H22" i="2"/>
  <c r="H21" i="2"/>
  <c r="H20" i="2"/>
  <c r="H18" i="2"/>
  <c r="H17" i="2"/>
  <c r="G16" i="2"/>
  <c r="F16" i="2"/>
  <c r="H16" i="2" s="1"/>
  <c r="H15" i="2"/>
  <c r="H13" i="2"/>
  <c r="H12" i="2"/>
  <c r="H11" i="2"/>
  <c r="H10" i="2"/>
  <c r="G9" i="2"/>
  <c r="G64" i="2" s="1"/>
  <c r="G88" i="2" s="1"/>
  <c r="F9" i="2"/>
  <c r="C28" i="1"/>
  <c r="H6" i="1"/>
  <c r="F64" i="2" l="1"/>
  <c r="F88" i="2" s="1"/>
  <c r="G146" i="4"/>
  <c r="G86" i="4"/>
  <c r="H137" i="2"/>
  <c r="H147" i="2" s="1"/>
  <c r="H110" i="2"/>
  <c r="H99" i="2"/>
  <c r="H74" i="2"/>
  <c r="H54" i="2"/>
  <c r="H37" i="2"/>
  <c r="H64" i="2"/>
  <c r="H9" i="2"/>
  <c r="H65" i="2"/>
  <c r="H87" i="2" s="1"/>
  <c r="H94" i="2"/>
  <c r="H127" i="2" s="1"/>
  <c r="G51" i="1"/>
  <c r="H54" i="1"/>
  <c r="H40" i="1"/>
  <c r="G6" i="1"/>
  <c r="H97" i="1"/>
  <c r="H96" i="1"/>
  <c r="I96" i="1"/>
  <c r="H95" i="1"/>
  <c r="I95" i="1"/>
  <c r="G146" i="1"/>
  <c r="G145" i="1"/>
  <c r="G144" i="1"/>
  <c r="G143" i="1"/>
  <c r="G141" i="1"/>
  <c r="G140" i="1"/>
  <c r="G139" i="1"/>
  <c r="J137" i="1"/>
  <c r="I137" i="1"/>
  <c r="I147" i="1" s="1"/>
  <c r="H137" i="1"/>
  <c r="H147" i="1" s="1"/>
  <c r="G137" i="1"/>
  <c r="G136" i="1"/>
  <c r="G135" i="1"/>
  <c r="G134" i="1"/>
  <c r="G133" i="1"/>
  <c r="G132" i="1"/>
  <c r="G131" i="1"/>
  <c r="G130" i="1"/>
  <c r="G129" i="1"/>
  <c r="G128" i="1" s="1"/>
  <c r="G126" i="1"/>
  <c r="G125" i="1"/>
  <c r="J124" i="1"/>
  <c r="J127" i="1" s="1"/>
  <c r="J148" i="1" s="1"/>
  <c r="I124" i="1"/>
  <c r="H124" i="1"/>
  <c r="G124" i="1"/>
  <c r="G123" i="1"/>
  <c r="G122" i="1"/>
  <c r="G121" i="1"/>
  <c r="G120" i="1"/>
  <c r="G119" i="1"/>
  <c r="G118" i="1"/>
  <c r="G117" i="1"/>
  <c r="G116" i="1"/>
  <c r="G115" i="1"/>
  <c r="G114" i="1"/>
  <c r="J113" i="1"/>
  <c r="I113" i="1"/>
  <c r="H113" i="1"/>
  <c r="G113" i="1"/>
  <c r="G112" i="1"/>
  <c r="J111" i="1"/>
  <c r="H111" i="1"/>
  <c r="G111" i="1" s="1"/>
  <c r="G110" i="1" s="1"/>
  <c r="I110" i="1"/>
  <c r="G109" i="1"/>
  <c r="G108" i="1"/>
  <c r="G107" i="1"/>
  <c r="G106" i="1"/>
  <c r="G105" i="1"/>
  <c r="G104" i="1"/>
  <c r="G103" i="1"/>
  <c r="G102" i="1"/>
  <c r="G101" i="1"/>
  <c r="G100" i="1"/>
  <c r="J99" i="1"/>
  <c r="I99" i="1"/>
  <c r="H99" i="1"/>
  <c r="G98" i="1"/>
  <c r="I94" i="1"/>
  <c r="H94" i="1"/>
  <c r="H127" i="1" s="1"/>
  <c r="G82" i="1"/>
  <c r="G81" i="1"/>
  <c r="G80" i="1"/>
  <c r="G79" i="1"/>
  <c r="G77" i="1"/>
  <c r="G76" i="1"/>
  <c r="G75" i="1"/>
  <c r="J74" i="1"/>
  <c r="I74" i="1"/>
  <c r="H74" i="1"/>
  <c r="G74" i="1"/>
  <c r="G73" i="1"/>
  <c r="G72" i="1"/>
  <c r="J71" i="1"/>
  <c r="I71" i="1"/>
  <c r="H71" i="1"/>
  <c r="G71" i="1"/>
  <c r="G70" i="1"/>
  <c r="G69" i="1"/>
  <c r="G68" i="1"/>
  <c r="G67" i="1"/>
  <c r="G65" i="1"/>
  <c r="G64" i="1"/>
  <c r="G63" i="1"/>
  <c r="J62" i="1"/>
  <c r="J84" i="1" s="1"/>
  <c r="I62" i="1"/>
  <c r="H62" i="1"/>
  <c r="H84" i="1" s="1"/>
  <c r="G62" i="1"/>
  <c r="G60" i="1"/>
  <c r="G59" i="1"/>
  <c r="G58" i="1"/>
  <c r="G57" i="1"/>
  <c r="G55" i="1"/>
  <c r="G54" i="1"/>
  <c r="G53" i="1"/>
  <c r="G52" i="1"/>
  <c r="J51" i="1"/>
  <c r="I51" i="1"/>
  <c r="H51" i="1"/>
  <c r="G50" i="1"/>
  <c r="G49" i="1"/>
  <c r="G48" i="1"/>
  <c r="G47" i="1"/>
  <c r="G46" i="1"/>
  <c r="G45" i="1" s="1"/>
  <c r="G43" i="1"/>
  <c r="G42" i="1"/>
  <c r="G41" i="1"/>
  <c r="G40" i="1"/>
  <c r="G39" i="1"/>
  <c r="G38" i="1"/>
  <c r="G37" i="1"/>
  <c r="G36" i="1"/>
  <c r="J34" i="1"/>
  <c r="I34" i="1"/>
  <c r="H34" i="1"/>
  <c r="G33" i="1"/>
  <c r="G32" i="1"/>
  <c r="G31" i="1"/>
  <c r="G30" i="1"/>
  <c r="G29" i="1"/>
  <c r="J28" i="1"/>
  <c r="I28" i="1"/>
  <c r="H28" i="1"/>
  <c r="G28" i="1"/>
  <c r="J27" i="1"/>
  <c r="J61" i="1" s="1"/>
  <c r="J85" i="1" s="1"/>
  <c r="I27" i="1"/>
  <c r="H27" i="1"/>
  <c r="G27" i="1"/>
  <c r="G24" i="1"/>
  <c r="G23" i="1"/>
  <c r="G22" i="1"/>
  <c r="G21" i="1"/>
  <c r="I20" i="1"/>
  <c r="I61" i="1" s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H148" i="2" l="1"/>
  <c r="H88" i="2"/>
  <c r="G84" i="1"/>
  <c r="I84" i="1"/>
  <c r="I85" i="1" s="1"/>
  <c r="G34" i="1"/>
  <c r="G61" i="1" s="1"/>
  <c r="H148" i="1"/>
  <c r="I127" i="1"/>
  <c r="I148" i="1" s="1"/>
  <c r="G99" i="1"/>
  <c r="G94" i="1" s="1"/>
  <c r="G127" i="1" s="1"/>
  <c r="G147" i="1"/>
  <c r="D6" i="1"/>
  <c r="G85" i="1" l="1"/>
  <c r="H61" i="1" s="1"/>
  <c r="H85" i="1" s="1"/>
  <c r="G148" i="1"/>
  <c r="D7" i="4"/>
  <c r="C13" i="4"/>
  <c r="E15" i="2"/>
  <c r="L15" i="12" l="1"/>
  <c r="E20" i="1"/>
  <c r="D20" i="12" l="1"/>
  <c r="E20" i="12"/>
  <c r="F20" i="12"/>
  <c r="G20" i="12"/>
  <c r="H20" i="12"/>
  <c r="I20" i="12"/>
  <c r="J20" i="12"/>
  <c r="K20" i="12"/>
  <c r="L20" i="12"/>
  <c r="M20" i="12"/>
  <c r="N20" i="12"/>
  <c r="C20" i="12"/>
  <c r="N9" i="12"/>
  <c r="M9" i="12"/>
  <c r="L9" i="12"/>
  <c r="J9" i="12"/>
  <c r="I9" i="12"/>
  <c r="H9" i="12"/>
  <c r="G9" i="12"/>
  <c r="F9" i="12"/>
  <c r="D9" i="12"/>
  <c r="C9" i="12"/>
  <c r="H8" i="12"/>
  <c r="O6" i="12"/>
  <c r="C10" i="10"/>
  <c r="C35" i="10"/>
  <c r="C83" i="10"/>
  <c r="D35" i="10" l="1"/>
  <c r="D32" i="10"/>
  <c r="D93" i="10"/>
  <c r="D95" i="10"/>
  <c r="C95" i="10"/>
  <c r="E95" i="10"/>
  <c r="E27" i="10"/>
  <c r="E5" i="10"/>
  <c r="N26" i="12" l="1"/>
  <c r="M26" i="12"/>
  <c r="L26" i="12"/>
  <c r="L27" i="12" s="1"/>
  <c r="K26" i="12"/>
  <c r="J26" i="12"/>
  <c r="I26" i="12"/>
  <c r="H26" i="12"/>
  <c r="G26" i="12"/>
  <c r="F26" i="12"/>
  <c r="E26" i="12"/>
  <c r="D26" i="12"/>
  <c r="C26" i="12"/>
  <c r="O25" i="12"/>
  <c r="O24" i="12"/>
  <c r="O23" i="12"/>
  <c r="O22" i="12"/>
  <c r="O20" i="12"/>
  <c r="O19" i="12"/>
  <c r="O18" i="12"/>
  <c r="O17" i="12"/>
  <c r="M15" i="12"/>
  <c r="M27" i="12" s="1"/>
  <c r="K15" i="12"/>
  <c r="K27" i="12" s="1"/>
  <c r="J15" i="12"/>
  <c r="I15" i="12"/>
  <c r="I27" i="12" s="1"/>
  <c r="H15" i="12"/>
  <c r="G15" i="12"/>
  <c r="G27" i="12" s="1"/>
  <c r="F15" i="12"/>
  <c r="E15" i="12"/>
  <c r="E27" i="12" s="1"/>
  <c r="D15" i="12"/>
  <c r="O13" i="12"/>
  <c r="O12" i="12"/>
  <c r="O11" i="12"/>
  <c r="O10" i="12"/>
  <c r="O9" i="12"/>
  <c r="O8" i="12"/>
  <c r="O7" i="12"/>
  <c r="D30" i="11"/>
  <c r="C30" i="11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24" i="8" s="1"/>
  <c r="E138" i="10"/>
  <c r="D138" i="10"/>
  <c r="C138" i="10"/>
  <c r="E133" i="10"/>
  <c r="D133" i="10"/>
  <c r="C133" i="10"/>
  <c r="E128" i="10"/>
  <c r="D128" i="10"/>
  <c r="C128" i="10"/>
  <c r="E124" i="10"/>
  <c r="E143" i="10" s="1"/>
  <c r="D124" i="10"/>
  <c r="D143" i="10" s="1"/>
  <c r="C124" i="10"/>
  <c r="C143" i="10" s="1"/>
  <c r="E120" i="10"/>
  <c r="D120" i="10"/>
  <c r="C120" i="10"/>
  <c r="E106" i="10"/>
  <c r="D106" i="10"/>
  <c r="C106" i="10"/>
  <c r="E90" i="10"/>
  <c r="D90" i="10"/>
  <c r="C90" i="10"/>
  <c r="E77" i="10"/>
  <c r="D77" i="10"/>
  <c r="C77" i="10"/>
  <c r="E73" i="10"/>
  <c r="D73" i="10"/>
  <c r="C73" i="10"/>
  <c r="E70" i="10"/>
  <c r="D70" i="10"/>
  <c r="C70" i="10"/>
  <c r="E65" i="10"/>
  <c r="D65" i="10"/>
  <c r="C65" i="10"/>
  <c r="E61" i="10"/>
  <c r="D61" i="10"/>
  <c r="C61" i="10"/>
  <c r="E55" i="10"/>
  <c r="D55" i="10"/>
  <c r="C55" i="10"/>
  <c r="E50" i="10"/>
  <c r="D50" i="10"/>
  <c r="C50" i="10"/>
  <c r="E44" i="10"/>
  <c r="D44" i="10"/>
  <c r="C44" i="10"/>
  <c r="E33" i="10"/>
  <c r="D33" i="10"/>
  <c r="C33" i="10"/>
  <c r="D27" i="10"/>
  <c r="D26" i="10" s="1"/>
  <c r="C27" i="10"/>
  <c r="C26" i="10" s="1"/>
  <c r="E26" i="10"/>
  <c r="E19" i="10"/>
  <c r="D19" i="10"/>
  <c r="C19" i="10"/>
  <c r="E12" i="10"/>
  <c r="D12" i="10"/>
  <c r="C12" i="10"/>
  <c r="D5" i="10"/>
  <c r="C5" i="10"/>
  <c r="C60" i="10" s="1"/>
  <c r="C84" i="10" s="1"/>
  <c r="E49" i="9"/>
  <c r="D49" i="9"/>
  <c r="C49" i="9"/>
  <c r="F48" i="9"/>
  <c r="F47" i="9"/>
  <c r="F46" i="9"/>
  <c r="F45" i="9"/>
  <c r="F44" i="9"/>
  <c r="F43" i="9"/>
  <c r="F42" i="9"/>
  <c r="F49" i="9" s="1"/>
  <c r="E39" i="9"/>
  <c r="D39" i="9"/>
  <c r="C39" i="9"/>
  <c r="F38" i="9"/>
  <c r="F37" i="9"/>
  <c r="F36" i="9"/>
  <c r="F35" i="9"/>
  <c r="F34" i="9"/>
  <c r="F33" i="9"/>
  <c r="F32" i="9"/>
  <c r="F39" i="9" s="1"/>
  <c r="E24" i="9"/>
  <c r="D24" i="9"/>
  <c r="C24" i="9"/>
  <c r="F23" i="9"/>
  <c r="F22" i="9"/>
  <c r="F21" i="9"/>
  <c r="F20" i="9"/>
  <c r="F19" i="9"/>
  <c r="F18" i="9"/>
  <c r="F17" i="9"/>
  <c r="F24" i="9" s="1"/>
  <c r="E14" i="9"/>
  <c r="D14" i="9"/>
  <c r="C14" i="9"/>
  <c r="F13" i="9"/>
  <c r="F12" i="9"/>
  <c r="F11" i="9"/>
  <c r="F10" i="9"/>
  <c r="F9" i="9"/>
  <c r="F8" i="9"/>
  <c r="F7" i="9"/>
  <c r="F14" i="9" s="1"/>
  <c r="E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D10" i="5"/>
  <c r="C23" i="2"/>
  <c r="C20" i="1"/>
  <c r="F30" i="6"/>
  <c r="C24" i="6"/>
  <c r="C18" i="6"/>
  <c r="C30" i="6" s="1"/>
  <c r="F17" i="6"/>
  <c r="F31" i="6" s="1"/>
  <c r="C17" i="6"/>
  <c r="D25" i="5"/>
  <c r="F28" i="5"/>
  <c r="D20" i="5"/>
  <c r="F19" i="5"/>
  <c r="F29" i="5" s="1"/>
  <c r="D27" i="12" l="1"/>
  <c r="F27" i="12"/>
  <c r="H27" i="12"/>
  <c r="J27" i="12"/>
  <c r="O26" i="12"/>
  <c r="H24" i="7"/>
  <c r="D28" i="5"/>
  <c r="C123" i="10"/>
  <c r="C144" i="10" s="1"/>
  <c r="D83" i="10"/>
  <c r="D60" i="10"/>
  <c r="D123" i="10"/>
  <c r="D144" i="10" s="1"/>
  <c r="E123" i="10"/>
  <c r="E144" i="10" s="1"/>
  <c r="E83" i="10"/>
  <c r="E60" i="10"/>
  <c r="C31" i="6"/>
  <c r="D29" i="5"/>
  <c r="C136" i="4"/>
  <c r="C123" i="4"/>
  <c r="C110" i="4"/>
  <c r="E111" i="4"/>
  <c r="D111" i="4"/>
  <c r="C111" i="4" s="1"/>
  <c r="E109" i="4"/>
  <c r="E108" i="4" s="1"/>
  <c r="C108" i="4" s="1"/>
  <c r="D109" i="4"/>
  <c r="C109" i="4" s="1"/>
  <c r="C112" i="4"/>
  <c r="C93" i="4"/>
  <c r="C73" i="4"/>
  <c r="E72" i="4"/>
  <c r="C65" i="4"/>
  <c r="D63" i="4"/>
  <c r="C63" i="4" s="1"/>
  <c r="C55" i="4"/>
  <c r="C31" i="4"/>
  <c r="C32" i="4"/>
  <c r="C33" i="4"/>
  <c r="C34" i="4"/>
  <c r="C30" i="4"/>
  <c r="D29" i="4"/>
  <c r="D28" i="4" s="1"/>
  <c r="C28" i="4" s="1"/>
  <c r="E29" i="4"/>
  <c r="F29" i="4"/>
  <c r="C29" i="4"/>
  <c r="D26" i="4"/>
  <c r="D21" i="4" s="1"/>
  <c r="E21" i="4"/>
  <c r="F26" i="4"/>
  <c r="F21" i="4" s="1"/>
  <c r="C23" i="4"/>
  <c r="C24" i="4"/>
  <c r="C25" i="4"/>
  <c r="C22" i="4"/>
  <c r="C9" i="4"/>
  <c r="C10" i="4"/>
  <c r="C11" i="4"/>
  <c r="C8" i="4"/>
  <c r="D84" i="10" l="1"/>
  <c r="E84" i="10"/>
  <c r="C21" i="4"/>
  <c r="F140" i="4"/>
  <c r="E140" i="4"/>
  <c r="D140" i="4"/>
  <c r="C140" i="4"/>
  <c r="D135" i="4"/>
  <c r="C135" i="4" s="1"/>
  <c r="F130" i="4"/>
  <c r="E130" i="4"/>
  <c r="D130" i="4"/>
  <c r="C130" i="4"/>
  <c r="F126" i="4"/>
  <c r="F145" i="4" s="1"/>
  <c r="E126" i="4"/>
  <c r="E145" i="4" s="1"/>
  <c r="D126" i="4"/>
  <c r="D145" i="4" s="1"/>
  <c r="C126" i="4"/>
  <c r="C145" i="4" s="1"/>
  <c r="E124" i="4"/>
  <c r="F124" i="4" s="1"/>
  <c r="D122" i="4"/>
  <c r="C122" i="4" s="1"/>
  <c r="F113" i="4"/>
  <c r="E113" i="4"/>
  <c r="D113" i="4"/>
  <c r="C113" i="4"/>
  <c r="F97" i="4"/>
  <c r="E97" i="4"/>
  <c r="D97" i="4"/>
  <c r="C97" i="4" s="1"/>
  <c r="C96" i="4"/>
  <c r="C95" i="4"/>
  <c r="C94" i="4"/>
  <c r="F92" i="4"/>
  <c r="E92" i="4"/>
  <c r="D92" i="4"/>
  <c r="F79" i="4"/>
  <c r="E79" i="4"/>
  <c r="D79" i="4"/>
  <c r="C79" i="4"/>
  <c r="E78" i="4"/>
  <c r="F78" i="4" s="1"/>
  <c r="E77" i="4"/>
  <c r="F77" i="4" s="1"/>
  <c r="F75" i="4" s="1"/>
  <c r="C76" i="4"/>
  <c r="E75" i="4"/>
  <c r="D75" i="4"/>
  <c r="E74" i="4"/>
  <c r="F74" i="4" s="1"/>
  <c r="D72" i="4"/>
  <c r="C72" i="4"/>
  <c r="F67" i="4"/>
  <c r="E67" i="4"/>
  <c r="D67" i="4"/>
  <c r="C67" i="4"/>
  <c r="E66" i="4"/>
  <c r="F66" i="4" s="1"/>
  <c r="E64" i="4"/>
  <c r="F64" i="4" s="1"/>
  <c r="F57" i="4"/>
  <c r="E57" i="4"/>
  <c r="D57" i="4"/>
  <c r="C57" i="4"/>
  <c r="E56" i="4"/>
  <c r="F56" i="4" s="1"/>
  <c r="E54" i="4"/>
  <c r="F54" i="4" s="1"/>
  <c r="E53" i="4"/>
  <c r="F53" i="4" s="1"/>
  <c r="D52" i="4"/>
  <c r="C52" i="4" s="1"/>
  <c r="D46" i="4"/>
  <c r="C46" i="4"/>
  <c r="C45" i="4"/>
  <c r="C44" i="4"/>
  <c r="C43" i="4"/>
  <c r="C42" i="4"/>
  <c r="C41" i="4"/>
  <c r="C40" i="4"/>
  <c r="C39" i="4"/>
  <c r="C38" i="4"/>
  <c r="C37" i="4"/>
  <c r="C36" i="4"/>
  <c r="F35" i="4"/>
  <c r="E35" i="4"/>
  <c r="D35" i="4"/>
  <c r="C35" i="4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D14" i="4"/>
  <c r="D62" i="4" s="1"/>
  <c r="C14" i="4"/>
  <c r="E14" i="4" s="1"/>
  <c r="F7" i="4"/>
  <c r="E7" i="4"/>
  <c r="C7" i="4" s="1"/>
  <c r="E46" i="4" l="1"/>
  <c r="F46" i="4" s="1"/>
  <c r="D85" i="4"/>
  <c r="D125" i="4"/>
  <c r="D146" i="4" s="1"/>
  <c r="C92" i="4"/>
  <c r="C125" i="4" s="1"/>
  <c r="C75" i="4"/>
  <c r="C85" i="4" s="1"/>
  <c r="D86" i="4"/>
  <c r="F14" i="4"/>
  <c r="E94" i="3"/>
  <c r="F94" i="3"/>
  <c r="D94" i="3"/>
  <c r="C99" i="3"/>
  <c r="C96" i="3"/>
  <c r="C97" i="3"/>
  <c r="C98" i="3"/>
  <c r="C95" i="3"/>
  <c r="C94" i="3"/>
  <c r="E99" i="3"/>
  <c r="F99" i="3"/>
  <c r="D99" i="3"/>
  <c r="D75" i="3"/>
  <c r="C76" i="3"/>
  <c r="C62" i="3"/>
  <c r="E62" i="3"/>
  <c r="D62" i="3"/>
  <c r="C37" i="3"/>
  <c r="C38" i="3"/>
  <c r="C39" i="3"/>
  <c r="C40" i="3"/>
  <c r="C41" i="3"/>
  <c r="C42" i="3"/>
  <c r="C43" i="3"/>
  <c r="C44" i="3"/>
  <c r="C45" i="3"/>
  <c r="C36" i="3"/>
  <c r="E35" i="3"/>
  <c r="F35" i="3"/>
  <c r="D35" i="3"/>
  <c r="C35" i="3"/>
  <c r="E7" i="3"/>
  <c r="F7" i="3"/>
  <c r="D7" i="3"/>
  <c r="C7" i="3"/>
  <c r="F142" i="3"/>
  <c r="F132" i="3"/>
  <c r="F128" i="3"/>
  <c r="F115" i="3"/>
  <c r="F79" i="3"/>
  <c r="F67" i="3"/>
  <c r="F57" i="3"/>
  <c r="E142" i="3"/>
  <c r="D142" i="3"/>
  <c r="C142" i="3"/>
  <c r="E138" i="3"/>
  <c r="F138" i="3" s="1"/>
  <c r="D137" i="3"/>
  <c r="C137" i="3"/>
  <c r="E132" i="3"/>
  <c r="D132" i="3"/>
  <c r="C132" i="3"/>
  <c r="E128" i="3"/>
  <c r="D128" i="3"/>
  <c r="D147" i="3" s="1"/>
  <c r="C128" i="3"/>
  <c r="C147" i="3" s="1"/>
  <c r="E126" i="3"/>
  <c r="F126" i="3" s="1"/>
  <c r="E125" i="3"/>
  <c r="F125" i="3" s="1"/>
  <c r="D124" i="3"/>
  <c r="C124" i="3"/>
  <c r="E115" i="3"/>
  <c r="D115" i="3"/>
  <c r="C115" i="3"/>
  <c r="E114" i="3"/>
  <c r="F114" i="3" s="1"/>
  <c r="D113" i="3"/>
  <c r="C113" i="3"/>
  <c r="E112" i="3"/>
  <c r="F112" i="3" s="1"/>
  <c r="C111" i="3"/>
  <c r="E111" i="3" s="1"/>
  <c r="F111" i="3" s="1"/>
  <c r="D110" i="3"/>
  <c r="C110" i="3"/>
  <c r="D127" i="3"/>
  <c r="D148" i="3" s="1"/>
  <c r="C127" i="3"/>
  <c r="C148" i="3" s="1"/>
  <c r="E79" i="3"/>
  <c r="D79" i="3"/>
  <c r="C79" i="3"/>
  <c r="E78" i="3"/>
  <c r="F78" i="3" s="1"/>
  <c r="E77" i="3"/>
  <c r="F77" i="3" s="1"/>
  <c r="E74" i="3"/>
  <c r="F74" i="3" s="1"/>
  <c r="E73" i="3"/>
  <c r="F73" i="3" s="1"/>
  <c r="D72" i="3"/>
  <c r="C72" i="3"/>
  <c r="E67" i="3"/>
  <c r="D67" i="3"/>
  <c r="C67" i="3"/>
  <c r="E66" i="3"/>
  <c r="F66" i="3" s="1"/>
  <c r="E65" i="3"/>
  <c r="F65" i="3" s="1"/>
  <c r="E64" i="3"/>
  <c r="F64" i="3" s="1"/>
  <c r="D63" i="3"/>
  <c r="D85" i="3" s="1"/>
  <c r="C63" i="3"/>
  <c r="E57" i="3"/>
  <c r="D57" i="3"/>
  <c r="C57" i="3"/>
  <c r="E56" i="3"/>
  <c r="F56" i="3" s="1"/>
  <c r="E55" i="3"/>
  <c r="F55" i="3" s="1"/>
  <c r="E54" i="3"/>
  <c r="F54" i="3" s="1"/>
  <c r="E53" i="3"/>
  <c r="F53" i="3" s="1"/>
  <c r="D52" i="3"/>
  <c r="C52" i="3"/>
  <c r="D46" i="3"/>
  <c r="C46" i="3"/>
  <c r="E34" i="3"/>
  <c r="F34" i="3" s="1"/>
  <c r="E33" i="3"/>
  <c r="F33" i="3" s="1"/>
  <c r="E32" i="3"/>
  <c r="F32" i="3" s="1"/>
  <c r="E31" i="3"/>
  <c r="F31" i="3" s="1"/>
  <c r="E30" i="3"/>
  <c r="F30" i="3" s="1"/>
  <c r="D29" i="3"/>
  <c r="C29" i="3"/>
  <c r="D28" i="3"/>
  <c r="C28" i="3"/>
  <c r="E27" i="3"/>
  <c r="F27" i="3" s="1"/>
  <c r="C26" i="3"/>
  <c r="E26" i="3" s="1"/>
  <c r="F26" i="3" s="1"/>
  <c r="E25" i="3"/>
  <c r="F25" i="3" s="1"/>
  <c r="E24" i="3"/>
  <c r="F24" i="3" s="1"/>
  <c r="E23" i="3"/>
  <c r="F23" i="3" s="1"/>
  <c r="E22" i="3"/>
  <c r="F22" i="3" s="1"/>
  <c r="D21" i="3"/>
  <c r="C21" i="3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D14" i="3"/>
  <c r="C14" i="3"/>
  <c r="E14" i="3" s="1"/>
  <c r="E138" i="2"/>
  <c r="E137" i="2"/>
  <c r="E112" i="2"/>
  <c r="E114" i="2"/>
  <c r="C113" i="2"/>
  <c r="E113" i="2"/>
  <c r="C111" i="2"/>
  <c r="E111" i="2"/>
  <c r="E99" i="2"/>
  <c r="C99" i="2"/>
  <c r="C94" i="2"/>
  <c r="E95" i="2"/>
  <c r="F75" i="3" l="1"/>
  <c r="E75" i="3"/>
  <c r="E85" i="4"/>
  <c r="F85" i="4"/>
  <c r="F86" i="4" s="1"/>
  <c r="F14" i="3"/>
  <c r="E21" i="3"/>
  <c r="F21" i="3" s="1"/>
  <c r="E28" i="3"/>
  <c r="F28" i="3" s="1"/>
  <c r="E29" i="3"/>
  <c r="F29" i="3" s="1"/>
  <c r="E46" i="3"/>
  <c r="F46" i="3" s="1"/>
  <c r="E52" i="3"/>
  <c r="F52" i="3" s="1"/>
  <c r="E72" i="3"/>
  <c r="F72" i="3" s="1"/>
  <c r="E110" i="3"/>
  <c r="F110" i="3" s="1"/>
  <c r="E113" i="3"/>
  <c r="F113" i="3" s="1"/>
  <c r="E124" i="3"/>
  <c r="F124" i="3" s="1"/>
  <c r="E137" i="3"/>
  <c r="F137" i="3" s="1"/>
  <c r="F147" i="3"/>
  <c r="E63" i="3"/>
  <c r="E126" i="2"/>
  <c r="E125" i="2"/>
  <c r="D115" i="2"/>
  <c r="C115" i="2"/>
  <c r="E115" i="2"/>
  <c r="D113" i="2"/>
  <c r="D99" i="2"/>
  <c r="E96" i="2"/>
  <c r="E97" i="2"/>
  <c r="E98" i="2"/>
  <c r="E79" i="2"/>
  <c r="E80" i="2"/>
  <c r="E78" i="2"/>
  <c r="E76" i="2"/>
  <c r="E75" i="2"/>
  <c r="E67" i="2"/>
  <c r="E68" i="2"/>
  <c r="E66" i="2"/>
  <c r="E56" i="2"/>
  <c r="E57" i="2"/>
  <c r="E58" i="2"/>
  <c r="E55" i="2"/>
  <c r="E54" i="2"/>
  <c r="E39" i="2"/>
  <c r="E40" i="2"/>
  <c r="E41" i="2"/>
  <c r="E42" i="2"/>
  <c r="E43" i="2"/>
  <c r="E44" i="2"/>
  <c r="E45" i="2"/>
  <c r="E46" i="2"/>
  <c r="E47" i="2"/>
  <c r="E48" i="2"/>
  <c r="E38" i="2"/>
  <c r="E32" i="2"/>
  <c r="E33" i="2"/>
  <c r="E34" i="2"/>
  <c r="E35" i="2"/>
  <c r="E36" i="2"/>
  <c r="E28" i="2"/>
  <c r="E25" i="2"/>
  <c r="E26" i="2"/>
  <c r="E27" i="2"/>
  <c r="E29" i="2"/>
  <c r="E24" i="2"/>
  <c r="E23" i="2"/>
  <c r="E18" i="2"/>
  <c r="E19" i="2"/>
  <c r="E20" i="2"/>
  <c r="E21" i="2"/>
  <c r="E22" i="2"/>
  <c r="E17" i="2"/>
  <c r="E16" i="2"/>
  <c r="C16" i="2"/>
  <c r="C9" i="2"/>
  <c r="E11" i="2"/>
  <c r="E12" i="2"/>
  <c r="E13" i="2"/>
  <c r="E10" i="2"/>
  <c r="C75" i="3" l="1"/>
  <c r="C85" i="3" s="1"/>
  <c r="E127" i="3"/>
  <c r="F127" i="3"/>
  <c r="F148" i="3" s="1"/>
  <c r="E85" i="3"/>
  <c r="F63" i="3"/>
  <c r="F85" i="3" s="1"/>
  <c r="E147" i="3"/>
  <c r="D86" i="3"/>
  <c r="E142" i="2"/>
  <c r="E132" i="2"/>
  <c r="E128" i="2"/>
  <c r="E147" i="2" s="1"/>
  <c r="E81" i="2"/>
  <c r="E69" i="2"/>
  <c r="E59" i="2"/>
  <c r="D142" i="2"/>
  <c r="D137" i="2"/>
  <c r="D132" i="2"/>
  <c r="D128" i="2"/>
  <c r="D147" i="2" s="1"/>
  <c r="D124" i="2"/>
  <c r="D110" i="2"/>
  <c r="D94" i="2"/>
  <c r="E94" i="2" s="1"/>
  <c r="D81" i="2"/>
  <c r="D77" i="2"/>
  <c r="E77" i="2" s="1"/>
  <c r="D74" i="2"/>
  <c r="D69" i="2"/>
  <c r="D65" i="2"/>
  <c r="D87" i="2" s="1"/>
  <c r="D59" i="2"/>
  <c r="D54" i="2"/>
  <c r="D48" i="2"/>
  <c r="D37" i="2"/>
  <c r="D31" i="2"/>
  <c r="D30" i="2" s="1"/>
  <c r="D23" i="2"/>
  <c r="D16" i="2"/>
  <c r="D9" i="2"/>
  <c r="E9" i="2" s="1"/>
  <c r="C142" i="2"/>
  <c r="C137" i="2"/>
  <c r="C132" i="2"/>
  <c r="C128" i="2"/>
  <c r="C124" i="2"/>
  <c r="E124" i="2" s="1"/>
  <c r="C110" i="2"/>
  <c r="E110" i="2" s="1"/>
  <c r="C81" i="2"/>
  <c r="C77" i="2"/>
  <c r="C74" i="2"/>
  <c r="E74" i="2" s="1"/>
  <c r="C69" i="2"/>
  <c r="C65" i="2"/>
  <c r="C59" i="2"/>
  <c r="C54" i="2"/>
  <c r="C48" i="2"/>
  <c r="C37" i="2"/>
  <c r="C31" i="2"/>
  <c r="E31" i="2" s="1"/>
  <c r="E148" i="3" l="1"/>
  <c r="C127" i="2"/>
  <c r="E127" i="2"/>
  <c r="E148" i="2" s="1"/>
  <c r="D127" i="2"/>
  <c r="D148" i="2" s="1"/>
  <c r="C87" i="2"/>
  <c r="E65" i="2"/>
  <c r="E87" i="2" s="1"/>
  <c r="E37" i="2"/>
  <c r="C30" i="2"/>
  <c r="D64" i="2"/>
  <c r="D88" i="2" s="1"/>
  <c r="C147" i="2"/>
  <c r="C148" i="2"/>
  <c r="D148" i="1"/>
  <c r="E148" i="1"/>
  <c r="F148" i="1"/>
  <c r="D147" i="1"/>
  <c r="E147" i="1"/>
  <c r="D137" i="1"/>
  <c r="E137" i="1"/>
  <c r="F137" i="1"/>
  <c r="D127" i="1"/>
  <c r="E127" i="1"/>
  <c r="F127" i="1"/>
  <c r="F84" i="1"/>
  <c r="D74" i="1"/>
  <c r="E74" i="1"/>
  <c r="F74" i="1"/>
  <c r="D71" i="1"/>
  <c r="E71" i="1"/>
  <c r="E84" i="1" s="1"/>
  <c r="F71" i="1"/>
  <c r="D62" i="1"/>
  <c r="D84" i="1" s="1"/>
  <c r="E62" i="1"/>
  <c r="F62" i="1"/>
  <c r="D61" i="1"/>
  <c r="D51" i="1"/>
  <c r="E51" i="1"/>
  <c r="F51" i="1"/>
  <c r="D34" i="1"/>
  <c r="E34" i="1"/>
  <c r="F34" i="1"/>
  <c r="D27" i="1"/>
  <c r="D94" i="1"/>
  <c r="E94" i="1"/>
  <c r="E110" i="1"/>
  <c r="E124" i="1"/>
  <c r="F124" i="1"/>
  <c r="D124" i="1"/>
  <c r="E113" i="1"/>
  <c r="F113" i="1"/>
  <c r="E111" i="1"/>
  <c r="F111" i="1"/>
  <c r="D113" i="1"/>
  <c r="D111" i="1"/>
  <c r="D99" i="1"/>
  <c r="C99" i="1" s="1"/>
  <c r="E99" i="1"/>
  <c r="F99" i="1"/>
  <c r="D28" i="1"/>
  <c r="E27" i="1"/>
  <c r="E61" i="1" s="1"/>
  <c r="C146" i="1"/>
  <c r="C145" i="1"/>
  <c r="C144" i="1"/>
  <c r="C143" i="1"/>
  <c r="C141" i="1"/>
  <c r="C140" i="1"/>
  <c r="C139" i="1"/>
  <c r="C136" i="1"/>
  <c r="C135" i="1"/>
  <c r="C134" i="1"/>
  <c r="C133" i="1"/>
  <c r="C132" i="1"/>
  <c r="C131" i="1"/>
  <c r="C130" i="1"/>
  <c r="C129" i="1"/>
  <c r="C126" i="1"/>
  <c r="C125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09" i="1"/>
  <c r="C108" i="1"/>
  <c r="C107" i="1"/>
  <c r="C106" i="1"/>
  <c r="C105" i="1"/>
  <c r="C104" i="1"/>
  <c r="C103" i="1"/>
  <c r="C102" i="1"/>
  <c r="C101" i="1"/>
  <c r="C100" i="1"/>
  <c r="C98" i="1"/>
  <c r="C97" i="1"/>
  <c r="C96" i="1"/>
  <c r="C95" i="1"/>
  <c r="C82" i="1"/>
  <c r="C81" i="1"/>
  <c r="C80" i="1"/>
  <c r="C79" i="1"/>
  <c r="C77" i="1"/>
  <c r="C76" i="1"/>
  <c r="C75" i="1"/>
  <c r="C73" i="1"/>
  <c r="C72" i="1"/>
  <c r="C70" i="1"/>
  <c r="C69" i="1"/>
  <c r="C68" i="1"/>
  <c r="C67" i="1"/>
  <c r="C65" i="1"/>
  <c r="C64" i="1"/>
  <c r="C63" i="1"/>
  <c r="C60" i="1"/>
  <c r="C59" i="1"/>
  <c r="C58" i="1"/>
  <c r="C57" i="1"/>
  <c r="C52" i="1"/>
  <c r="C55" i="1"/>
  <c r="C54" i="1"/>
  <c r="C53" i="1"/>
  <c r="C50" i="1"/>
  <c r="C49" i="1"/>
  <c r="C48" i="1"/>
  <c r="C47" i="1"/>
  <c r="C46" i="1"/>
  <c r="C45" i="1" s="1"/>
  <c r="C44" i="1"/>
  <c r="C43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4" i="1"/>
  <c r="C23" i="1"/>
  <c r="C22" i="1"/>
  <c r="C21" i="1"/>
  <c r="C19" i="1"/>
  <c r="C18" i="1"/>
  <c r="C17" i="1"/>
  <c r="C16" i="1"/>
  <c r="C15" i="1"/>
  <c r="C14" i="1"/>
  <c r="C8" i="1"/>
  <c r="C9" i="1"/>
  <c r="C10" i="1"/>
  <c r="C11" i="1"/>
  <c r="C7" i="1"/>
  <c r="F27" i="1" l="1"/>
  <c r="F61" i="1" s="1"/>
  <c r="F85" i="1" s="1"/>
  <c r="E85" i="1"/>
  <c r="D85" i="1"/>
  <c r="C64" i="2"/>
  <c r="E30" i="2"/>
  <c r="C111" i="1"/>
  <c r="C34" i="1"/>
  <c r="C27" i="1"/>
  <c r="C137" i="1"/>
  <c r="C128" i="1"/>
  <c r="C124" i="1"/>
  <c r="C94" i="1"/>
  <c r="C74" i="1"/>
  <c r="C71" i="1"/>
  <c r="C62" i="1"/>
  <c r="C84" i="1" s="1"/>
  <c r="C51" i="1"/>
  <c r="C13" i="1"/>
  <c r="C6" i="1"/>
  <c r="E64" i="2" l="1"/>
  <c r="E88" i="2" s="1"/>
  <c r="C88" i="2"/>
  <c r="C147" i="1"/>
  <c r="C153" i="1" s="1"/>
  <c r="C61" i="1"/>
  <c r="C152" i="1" s="1"/>
  <c r="C110" i="1"/>
  <c r="C127" i="1" s="1"/>
  <c r="C148" i="1" s="1"/>
  <c r="C85" i="1" l="1"/>
  <c r="C86" i="3" l="1"/>
  <c r="F86" i="3" l="1"/>
  <c r="E86" i="3"/>
  <c r="E62" i="4" l="1"/>
  <c r="C62" i="4" s="1"/>
  <c r="C86" i="4" s="1"/>
  <c r="E86" i="4" l="1"/>
  <c r="E125" i="4"/>
  <c r="E146" i="4" s="1"/>
  <c r="C146" i="4"/>
  <c r="F125" i="4" l="1"/>
  <c r="F146" i="4" s="1"/>
  <c r="C15" i="12"/>
  <c r="C27" i="12" l="1"/>
</calcChain>
</file>

<file path=xl/sharedStrings.xml><?xml version="1.0" encoding="utf-8"?>
<sst xmlns="http://schemas.openxmlformats.org/spreadsheetml/2006/main" count="2061" uniqueCount="455">
  <si>
    <t>B E V É T E L E K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</si>
  <si>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</si>
  <si>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</si>
  <si>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</si>
  <si>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</si>
  <si>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</si>
  <si>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</si>
  <si>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</si>
  <si>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</si>
  <si>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</si>
  <si>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</si>
  <si>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</si>
  <si>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</si>
  <si>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</si>
  <si>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</si>
  <si>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</si>
  <si>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</si>
  <si>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</si>
  <si>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</si>
  <si>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</si>
  <si>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</si>
  <si>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</si>
  <si>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</si>
  <si>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</si>
  <si>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</si>
  <si>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</si>
  <si>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</si>
  <si>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</si>
  <si>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</si>
  <si>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</si>
  <si>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</si>
  <si>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</si>
  <si>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</si>
  <si>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</si>
  <si>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</si>
  <si>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</si>
  <si>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</si>
  <si>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</si>
  <si>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</si>
  <si>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</si>
  <si>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</si>
  <si>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</si>
  <si>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</si>
  <si>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</si>
  <si>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</si>
  <si>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</si>
  <si>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</si>
  <si>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</si>
  <si>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</si>
  <si>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</si>
  <si>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</si>
  <si>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</si>
  <si>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</si>
  <si>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</si>
  <si>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</si>
  <si>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</si>
  <si>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</si>
  <si>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</si>
  <si>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</si>
  <si>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</si>
  <si>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</si>
  <si>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</si>
  <si>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</si>
  <si>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</si>
  <si>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</si>
  <si>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</si>
  <si>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</si>
  <si>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</si>
  <si>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</si>
  <si>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</si>
  <si>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</si>
  <si>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</si>
  <si>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</si>
  <si>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</si>
  <si>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</si>
  <si>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</si>
  <si>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</si>
  <si>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</si>
  <si>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</si>
  <si>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</si>
  <si>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</si>
  <si>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</si>
  <si>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</si>
  <si>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</si>
  <si>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</si>
  <si>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</si>
  <si>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</si>
  <si>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</si>
  <si>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</si>
  <si>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</si>
  <si>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</si>
  <si>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</si>
  <si>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</si>
  <si>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</si>
  <si>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</si>
  <si>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</si>
  <si>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</si>
  <si>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</si>
  <si>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</si>
  <si>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</si>
  <si>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</si>
  <si>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</si>
  <si>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</si>
  <si>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</si>
  <si>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</si>
  <si>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</si>
  <si>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</si>
  <si>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</si>
  <si>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</si>
  <si>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</si>
  <si>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</si>
  <si>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</si>
  <si>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</si>
  <si>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</si>
  <si>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</si>
  <si>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</si>
  <si>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</si>
  <si>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</si>
  <si>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</si>
  <si>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</si>
  <si>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</si>
  <si>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</si>
  <si>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</si>
  <si>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</si>
  <si>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</si>
  <si>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</si>
  <si>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</si>
  <si>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</si>
  <si>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</si>
  <si>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</si>
  <si>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</si>
  <si>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</si>
  <si>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</si>
  <si>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</si>
  <si>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</si>
  <si>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</si>
  <si>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</si>
  <si>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</si>
  <si>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</si>
  <si>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</si>
  <si>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</si>
  <si>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</si>
  <si>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</si>
  <si>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</si>
  <si>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</si>
  <si>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</si>
  <si>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</si>
  <si>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</si>
  <si>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</si>
  <si>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</si>
  <si>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</si>
  <si>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</si>
  <si>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</si>
  <si>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</si>
  <si>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</si>
  <si>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</si>
  <si>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</si>
  <si>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</si>
  <si>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</si>
  <si>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</si>
  <si>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</si>
  <si>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</si>
  <si>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</si>
  <si>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</si>
  <si>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</si>
  <si>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</si>
  <si>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</si>
  <si>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</si>
  <si>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</si>
  <si>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</si>
  <si>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</si>
  <si>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</si>
  <si>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</si>
  <si>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</si>
  <si>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</si>
  <si>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</si>
  <si>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</si>
  <si>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</si>
  <si>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</si>
  <si>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</si>
  <si>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</si>
  <si>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</si>
  <si>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</si>
  <si>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</si>
  <si>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</si>
  <si>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</si>
  <si>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</si>
  <si>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</si>
  <si>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</si>
  <si>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</si>
  <si>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</si>
  <si>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</si>
  <si>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</si>
  <si>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</si>
  <si>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</si>
  <si>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</si>
  <si>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</si>
  <si>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</si>
  <si>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</si>
  <si>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</si>
  <si>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</si>
  <si>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</si>
  <si>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</si>
  <si>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</si>
  <si>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</si>
  <si>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</si>
  <si>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</si>
  <si>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</si>
  <si>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</si>
  <si>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</si>
  <si>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</si>
  <si>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</si>
  <si>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</si>
  <si>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</si>
  <si>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</si>
  <si>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</si>
  <si>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</si>
  <si>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</si>
  <si>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</si>
  <si>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</si>
  <si>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</si>
  <si>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</si>
  <si>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</si>
  <si>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</si>
  <si>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</si>
  <si>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</si>
  <si>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</si>
  <si>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</si>
  <si>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</si>
  <si>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</si>
  <si>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</si>
  <si>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</si>
  <si>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</si>
  <si>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</si>
  <si>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</si>
  <si>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</si>
  <si>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</si>
  <si>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</si>
  <si>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</si>
  <si>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</si>
  <si>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</si>
  <si>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</si>
  <si>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</si>
  <si>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1.számú táblázat</t>
  </si>
  <si>
    <t>2.számú táblázat</t>
  </si>
  <si>
    <t>Összesen:</t>
  </si>
  <si>
    <t>Ebből kötelező feladat:</t>
  </si>
  <si>
    <t>Ebből önként vállalt feladat:</t>
  </si>
  <si>
    <t>Ebből államigazgatási feladat:</t>
  </si>
  <si>
    <t>ezer forint</t>
  </si>
  <si>
    <t>D</t>
  </si>
  <si>
    <t>E</t>
  </si>
  <si>
    <t>F</t>
  </si>
  <si>
    <t>Előirányzat-csoport, kiemelt előirányzat megnevezése</t>
  </si>
  <si>
    <t>Bevételek</t>
  </si>
  <si>
    <t xml:space="preserve"> 10.</t>
  </si>
  <si>
    <t>BEVÉTELEK ÖSSZESEN: (9+16)</t>
  </si>
  <si>
    <t>Kiadások</t>
  </si>
  <si>
    <t>Éves engedélyezett létszám előirányzat (fő)</t>
  </si>
  <si>
    <t>Közfoglalkoztatottak létszáma (fő)</t>
  </si>
  <si>
    <t>Hivatal</t>
  </si>
  <si>
    <t>Óvoda</t>
  </si>
  <si>
    <t>Összesen</t>
  </si>
  <si>
    <t>4.75</t>
  </si>
  <si>
    <t>11.75</t>
  </si>
  <si>
    <t>Sorszám</t>
  </si>
  <si>
    <t>Sor-szám</t>
  </si>
  <si>
    <t>Ebből kötelező feladat</t>
  </si>
  <si>
    <t>Ebből önként vállalt feladat</t>
  </si>
  <si>
    <t>Öszesen:</t>
  </si>
  <si>
    <t>Ebből Önként vállalt feladat</t>
  </si>
  <si>
    <t>Ebből államigazga-tási feladat</t>
  </si>
  <si>
    <t>Ebből államigaz-gatási feladat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</si>
  <si>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</si>
  <si>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</si>
  <si>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</si>
  <si>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</si>
  <si>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</si>
  <si>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</si>
  <si>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</si>
  <si>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</si>
  <si>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</si>
  <si>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</si>
  <si>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</si>
  <si>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</si>
  <si>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</si>
  <si>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</si>
  <si>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</si>
  <si>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</si>
  <si>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</si>
  <si>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</si>
  <si>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</si>
  <si>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</si>
  <si>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</si>
  <si>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</si>
  <si>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</si>
  <si>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</si>
  <si>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</si>
  <si>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</si>
  <si>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</si>
  <si>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</si>
  <si>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</si>
  <si>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</si>
  <si>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</si>
  <si>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</si>
  <si>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</si>
  <si>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</si>
  <si>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</si>
  <si>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</si>
  <si>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</si>
  <si>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</si>
  <si>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</si>
  <si>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</si>
  <si>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</si>
  <si>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</si>
  <si>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</si>
  <si>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</si>
  <si>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</si>
  <si>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</si>
  <si>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</si>
  <si>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</si>
  <si>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</si>
  <si>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</si>
  <si>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</si>
  <si>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</si>
  <si>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</si>
  <si>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</si>
  <si>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</si>
  <si>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</si>
  <si>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</si>
  <si>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</si>
  <si>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</si>
  <si>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</si>
  <si>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</si>
  <si>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</si>
  <si>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</si>
  <si>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</si>
  <si>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</si>
  <si>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</si>
  <si>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</si>
  <si>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</si>
  <si>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</si>
  <si>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</si>
  <si>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</si>
  <si>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</si>
  <si>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</si>
  <si>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</si>
  <si>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</si>
  <si>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</si>
  <si>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</si>
  <si>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</si>
  <si>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</si>
  <si>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</si>
  <si>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</si>
  <si>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</si>
  <si>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Beruházás  megnevezése</t>
  </si>
  <si>
    <t>Teljes költség</t>
  </si>
  <si>
    <t>Kivitelezés kezdési és befejezési éve</t>
  </si>
  <si>
    <t>Felhasználás
2013. XII.31-ig</t>
  </si>
  <si>
    <t xml:space="preserve">
2014. év utáni szükséglet
</t>
  </si>
  <si>
    <t>ÖSSZESEN:</t>
  </si>
  <si>
    <t>Tiszagyulaháza-Újtikos belterületi vízrendezési II. ütem</t>
  </si>
  <si>
    <t>Egsézségügyi allapellátás fejlesztése Tiszagyulaházán</t>
  </si>
  <si>
    <t>Felújítás  megnevezése</t>
  </si>
  <si>
    <t>EU-s projekt neve, azonosítója:</t>
  </si>
  <si>
    <t>Források</t>
  </si>
  <si>
    <t>2014.</t>
  </si>
  <si>
    <t>2015.</t>
  </si>
  <si>
    <t>2015.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</si>
  <si>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</si>
  <si>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</si>
  <si>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</si>
  <si>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</si>
  <si>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</si>
  <si>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</si>
  <si>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</si>
  <si>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</si>
  <si>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</si>
  <si>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</si>
  <si>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</si>
  <si>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</si>
  <si>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Tiszagyulaháza-Újtikos belterületi vízrendezés II.ütem ÉAOP-5.1.2/D2-11-2011-0026</t>
  </si>
  <si>
    <t>Egészségügyi alapellátás fejlesztése Tiszagyulaházán ÉÁOP-4,1,2/A-12-2013-0054</t>
  </si>
  <si>
    <t>2012. évi tény</t>
  </si>
  <si>
    <t>2013. évi 
várható</t>
  </si>
  <si>
    <t xml:space="preserve">   Rövid lejáratú  hitelek, kölcsönök felvétele</t>
  </si>
  <si>
    <t>2. sz. táblázat</t>
  </si>
  <si>
    <t>G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</si>
  <si>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</si>
  <si>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</si>
  <si>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</si>
  <si>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</si>
  <si>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</si>
  <si>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</si>
  <si>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</si>
  <si>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</si>
  <si>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</si>
  <si>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</si>
  <si>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</si>
  <si>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</si>
  <si>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</si>
  <si>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</si>
  <si>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</si>
  <si>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</si>
  <si>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</si>
  <si>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</si>
  <si>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</si>
  <si>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</si>
  <si>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</si>
  <si>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</si>
  <si>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</si>
  <si>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</si>
  <si>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</si>
  <si>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</si>
  <si>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</si>
  <si>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</si>
  <si>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</si>
  <si>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</si>
  <si>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</si>
  <si>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</si>
  <si>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</si>
  <si>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</si>
  <si>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</si>
  <si>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</si>
  <si>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</si>
  <si>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</si>
  <si>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</si>
  <si>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</si>
  <si>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1. sz. táblázat</t>
  </si>
  <si>
    <t>H</t>
  </si>
  <si>
    <t>I</t>
  </si>
  <si>
    <t>J</t>
  </si>
  <si>
    <t>K</t>
  </si>
  <si>
    <t>L</t>
  </si>
  <si>
    <t>M</t>
  </si>
  <si>
    <t>N</t>
  </si>
  <si>
    <t>O</t>
  </si>
  <si>
    <t>2014. évi eredeti előirányzat</t>
  </si>
  <si>
    <t>2014. évi módosított előirányzat</t>
  </si>
  <si>
    <t>2014. évi eredeti  előirányzat</t>
  </si>
  <si>
    <t>2014. évi módosított  előirányzat</t>
  </si>
  <si>
    <r>
      <t xml:space="preserve">   Működési költségvetés kiadásai </t>
    </r>
    <r>
      <rPr>
        <sz val="7"/>
        <rFont val="Times New Roman CE"/>
        <charset val="238"/>
      </rPr>
      <t>(1.1+…+1.5.)</t>
    </r>
  </si>
  <si>
    <r>
      <t xml:space="preserve">   Felhalmozási költségvetés kiadásai </t>
    </r>
    <r>
      <rPr>
        <sz val="7"/>
        <rFont val="Times New Roman CE"/>
        <charset val="238"/>
      </rPr>
      <t>(2.1.+2.3.+2.5.)</t>
    </r>
  </si>
  <si>
    <t>7.75</t>
  </si>
  <si>
    <t>14.75</t>
  </si>
  <si>
    <t>kölcsönök megtérülése</t>
  </si>
  <si>
    <t>2014. évi módisított előirányzat</t>
  </si>
  <si>
    <t>pótkocsi</t>
  </si>
  <si>
    <t>Tároló helyiség</t>
  </si>
  <si>
    <r>
      <t xml:space="preserve">   Működési költségvetés kiadásai </t>
    </r>
    <r>
      <rPr>
        <sz val="6"/>
        <rFont val="Times New Roman CE"/>
        <charset val="238"/>
      </rPr>
      <t>(1.1+…+1.5.)</t>
    </r>
  </si>
  <si>
    <r>
      <t xml:space="preserve">   Felhalmozási költségvetés kiadásai </t>
    </r>
    <r>
      <rPr>
        <sz val="6"/>
        <rFont val="Times New Roman CE"/>
        <charset val="238"/>
      </rPr>
      <t>(2.1.+2.3.+2.5.)</t>
    </r>
  </si>
  <si>
    <t>3.számú táblázat</t>
  </si>
  <si>
    <t>Működési célú visszatérítendő támogatások</t>
  </si>
  <si>
    <t>Ebből államigazgatási feladat</t>
  </si>
  <si>
    <t xml:space="preserve">                         KÖLTSÉGVETÉSI, FINANSZÍROZÁSI BEVÉTELEK ÉS KIADÁSOK EGYENLEGE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</si>
</sst>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name val="Calibri"/>
      <family val="2"/>
      <charset val="238"/>
      <scheme val="minor"/>
    </font>
    <font>
      <b/>
      <sz val="14"/>
      <name val="Times New Roman CE"/>
      <charset val="238"/>
    </font>
    <font>
      <b/>
      <i/>
      <sz val="1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sz val="7"/>
      <name val="Times New Roman CE"/>
      <family val="1"/>
      <charset val="238"/>
    </font>
    <font>
      <sz val="7"/>
      <color theme="1"/>
      <name val="Calibri"/>
      <family val="2"/>
      <charset val="238"/>
      <scheme val="minor"/>
    </font>
    <font>
      <sz val="7"/>
      <name val="Times New Roman CE"/>
      <charset val="238"/>
    </font>
    <font>
      <sz val="7"/>
      <name val="Times New Roman CE"/>
      <family val="1"/>
      <charset val="238"/>
    </font>
    <font>
      <sz val="7"/>
      <name val="Times New Roman"/>
      <family val="1"/>
      <charset val="238"/>
    </font>
    <font>
      <b/>
      <sz val="7"/>
      <name val="Times New Roman CE"/>
      <charset val="238"/>
    </font>
    <font>
      <b/>
      <sz val="7"/>
      <name val="Times New Roman"/>
      <family val="1"/>
      <charset val="238"/>
    </font>
    <font>
      <b/>
      <i/>
      <sz val="7"/>
      <name val="Times New Roman CE"/>
      <family val="1"/>
      <charset val="238"/>
    </font>
    <font>
      <sz val="8"/>
      <color theme="1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color theme="1"/>
      <name val="Calibri"/>
      <family val="2"/>
      <charset val="238"/>
      <scheme val="minor"/>
    </font>
    <font>
      <sz val="6"/>
      <name val="Times New Roman CE"/>
      <family val="1"/>
      <charset val="238"/>
    </font>
    <font>
      <sz val="6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6"/>
      <name val="Times New Roman CE"/>
      <charset val="238"/>
    </font>
    <font>
      <sz val="6"/>
      <name val="Times New Roman CE"/>
      <charset val="238"/>
    </font>
    <font>
      <i/>
      <sz val="7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524">
    <xf numFmtId="0" fontId="0" fillId="0" borderId="0" xfId="0"/>
    <xf numFmtId="0" fontId="1" fillId="0" borderId="0" xfId="1"/>
    <xf numFmtId="0" fontId="4" fillId="0" borderId="0" xfId="5" applyFont="1" applyFill="1" applyBorder="1" applyAlignment="1" applyProtection="1">
      <alignment horizontal="center" vertical="center" wrapText="1"/>
    </xf>
    <xf numFmtId="0" fontId="4" fillId="0" borderId="0" xfId="5" applyFont="1" applyFill="1" applyBorder="1" applyAlignment="1" applyProtection="1">
      <alignment vertical="center" wrapText="1"/>
    </xf>
    <xf numFmtId="0" fontId="3" fillId="0" borderId="27" xfId="1" applyFont="1" applyFill="1" applyBorder="1" applyAlignment="1" applyProtection="1">
      <alignment horizontal="right"/>
    </xf>
    <xf numFmtId="164" fontId="4" fillId="0" borderId="0" xfId="5" applyNumberFormat="1" applyFont="1" applyFill="1" applyBorder="1" applyAlignment="1" applyProtection="1">
      <alignment horizontal="right" vertical="center" wrapText="1" indent="1"/>
    </xf>
    <xf numFmtId="0" fontId="3" fillId="0" borderId="27" xfId="1" applyFont="1" applyFill="1" applyBorder="1" applyAlignment="1" applyProtection="1">
      <alignment horizontal="right" vertical="center"/>
    </xf>
    <xf numFmtId="0" fontId="14" fillId="0" borderId="0" xfId="1" applyFont="1" applyBorder="1" applyAlignment="1" applyProtection="1">
      <alignment wrapText="1"/>
    </xf>
    <xf numFmtId="164" fontId="15" fillId="0" borderId="0" xfId="5" applyNumberFormat="1" applyFont="1" applyFill="1" applyBorder="1" applyAlignment="1" applyProtection="1">
      <alignment horizontal="right" vertical="center" wrapText="1" indent="1"/>
    </xf>
    <xf numFmtId="164" fontId="18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Continuous" vertical="center" wrapText="1"/>
    </xf>
    <xf numFmtId="164" fontId="5" fillId="0" borderId="14" xfId="0" applyNumberFormat="1" applyFont="1" applyFill="1" applyBorder="1" applyAlignment="1" applyProtection="1">
      <alignment horizontal="centerContinuous" vertical="center" wrapText="1"/>
    </xf>
    <xf numFmtId="164" fontId="5" fillId="0" borderId="20" xfId="0" applyNumberFormat="1" applyFont="1" applyFill="1" applyBorder="1" applyAlignment="1" applyProtection="1">
      <alignment horizontal="centerContinuous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15" fillId="0" borderId="42" xfId="0" applyNumberFormat="1" applyFont="1" applyFill="1" applyBorder="1" applyAlignment="1" applyProtection="1">
      <alignment horizontal="center" vertical="center" wrapText="1"/>
    </xf>
    <xf numFmtId="164" fontId="15" fillId="0" borderId="13" xfId="0" applyNumberFormat="1" applyFont="1" applyFill="1" applyBorder="1" applyAlignment="1" applyProtection="1">
      <alignment horizontal="center" vertical="center" wrapText="1"/>
    </xf>
    <xf numFmtId="164" fontId="15" fillId="0" borderId="14" xfId="0" applyNumberFormat="1" applyFont="1" applyFill="1" applyBorder="1" applyAlignment="1" applyProtection="1">
      <alignment horizontal="center" vertical="center" wrapText="1"/>
    </xf>
    <xf numFmtId="164" fontId="15" fillId="0" borderId="20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vertical="center" wrapText="1"/>
    </xf>
    <xf numFmtId="164" fontId="0" fillId="0" borderId="47" xfId="0" applyNumberForma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left" vertical="center" wrapText="1" indent="1"/>
    </xf>
    <xf numFmtId="164" fontId="1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8" xfId="0" applyNumberFormat="1" applyFont="1" applyFill="1" applyBorder="1" applyAlignment="1" applyProtection="1">
      <alignment horizontal="left" vertical="center" wrapText="1" indent="1"/>
    </xf>
    <xf numFmtId="164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left" vertical="center" wrapText="1" indent="1"/>
    </xf>
    <xf numFmtId="164" fontId="15" fillId="0" borderId="13" xfId="0" applyNumberFormat="1" applyFont="1" applyFill="1" applyBorder="1" applyAlignment="1" applyProtection="1">
      <alignment horizontal="left" vertical="center" wrapText="1" indent="1"/>
    </xf>
    <xf numFmtId="164" fontId="15" fillId="0" borderId="14" xfId="0" applyNumberFormat="1" applyFont="1" applyFill="1" applyBorder="1" applyAlignment="1" applyProtection="1">
      <alignment horizontal="right" vertical="center" wrapText="1" indent="1"/>
    </xf>
    <xf numFmtId="164" fontId="15" fillId="0" borderId="20" xfId="0" applyNumberFormat="1" applyFont="1" applyFill="1" applyBorder="1" applyAlignment="1" applyProtection="1">
      <alignment horizontal="right" vertical="center" wrapText="1" indent="1"/>
    </xf>
    <xf numFmtId="164" fontId="1" fillId="0" borderId="50" xfId="0" applyNumberFormat="1" applyFont="1" applyFill="1" applyBorder="1" applyAlignment="1" applyProtection="1">
      <alignment horizontal="left" vertical="center" wrapText="1" indent="1"/>
    </xf>
    <xf numFmtId="164" fontId="16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6" fillId="0" borderId="8" xfId="0" applyNumberFormat="1" applyFont="1" applyFill="1" applyBorder="1" applyAlignment="1" applyProtection="1">
      <alignment horizontal="left" vertical="center" wrapText="1" indent="1"/>
    </xf>
    <xf numFmtId="164" fontId="1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1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1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32" xfId="0" applyNumberFormat="1" applyFont="1" applyFill="1" applyBorder="1" applyAlignment="1" applyProtection="1">
      <alignment horizontal="right" vertical="center" wrapText="1" indent="1"/>
    </xf>
    <xf numFmtId="164" fontId="0" fillId="0" borderId="50" xfId="0" applyNumberFormat="1" applyFill="1" applyBorder="1" applyAlignment="1" applyProtection="1">
      <alignment horizontal="left" vertical="center" wrapText="1" indent="1"/>
    </xf>
    <xf numFmtId="164" fontId="1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3" xfId="0" applyNumberFormat="1" applyFont="1" applyFill="1" applyBorder="1" applyAlignment="1" applyProtection="1">
      <alignment horizontal="right" vertical="center" wrapText="1" indent="1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 indent="2"/>
    </xf>
    <xf numFmtId="164" fontId="16" fillId="0" borderId="2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9" xfId="0" applyNumberFormat="1" applyFont="1" applyFill="1" applyBorder="1" applyAlignment="1" applyProtection="1">
      <alignment horizontal="left" vertical="center" wrapText="1" indent="1"/>
    </xf>
    <xf numFmtId="164" fontId="1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9" xfId="0" applyNumberFormat="1" applyFont="1" applyFill="1" applyBorder="1" applyAlignment="1" applyProtection="1">
      <alignment horizontal="left" vertical="center" wrapText="1" indent="2"/>
    </xf>
    <xf numFmtId="164" fontId="11" fillId="0" borderId="10" xfId="0" applyNumberFormat="1" applyFont="1" applyFill="1" applyBorder="1" applyAlignment="1" applyProtection="1">
      <alignment horizontal="left" vertical="center" wrapText="1" indent="2"/>
    </xf>
    <xf numFmtId="164" fontId="26" fillId="0" borderId="0" xfId="0" applyNumberFormat="1" applyFon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26" fillId="0" borderId="47" xfId="0" applyNumberFormat="1" applyFont="1" applyFill="1" applyBorder="1" applyAlignment="1" applyProtection="1">
      <alignment horizontal="left" vertical="center" wrapText="1" indent="1"/>
    </xf>
    <xf numFmtId="164" fontId="26" fillId="0" borderId="46" xfId="0" applyNumberFormat="1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0" fillId="0" borderId="21" xfId="0" applyNumberFormat="1" applyFont="1" applyFill="1" applyBorder="1" applyAlignment="1" applyProtection="1">
      <alignment horizontal="center" vertical="center" wrapText="1"/>
    </xf>
    <xf numFmtId="164" fontId="10" fillId="0" borderId="22" xfId="0" applyNumberFormat="1" applyFont="1" applyFill="1" applyBorder="1" applyAlignment="1" applyProtection="1">
      <alignment horizontal="center" vertical="center" wrapText="1"/>
    </xf>
    <xf numFmtId="164" fontId="10" fillId="0" borderId="39" xfId="0" applyNumberFormat="1" applyFont="1" applyFill="1" applyBorder="1" applyAlignment="1" applyProtection="1">
      <alignment horizontal="center" vertical="center" wrapText="1"/>
    </xf>
    <xf numFmtId="164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" xfId="0" applyNumberFormat="1" applyFont="1" applyFill="1" applyBorder="1" applyAlignment="1" applyProtection="1">
      <alignment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</xf>
    <xf numFmtId="164" fontId="10" fillId="0" borderId="2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2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/>
    <xf numFmtId="0" fontId="12" fillId="0" borderId="0" xfId="0" applyFont="1" applyFill="1" applyProtection="1"/>
    <xf numFmtId="0" fontId="23" fillId="0" borderId="15" xfId="0" applyFont="1" applyFill="1" applyBorder="1" applyAlignment="1" applyProtection="1">
      <alignment vertical="center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</xf>
    <xf numFmtId="3" fontId="16" fillId="0" borderId="4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vertical="center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16" xfId="0" applyNumberFormat="1" applyFont="1" applyFill="1" applyBorder="1" applyAlignment="1" applyProtection="1">
      <alignment vertical="center"/>
    </xf>
    <xf numFmtId="3" fontId="16" fillId="0" borderId="2" xfId="0" applyNumberFormat="1" applyFont="1" applyFill="1" applyBorder="1" applyAlignment="1" applyProtection="1">
      <alignment vertical="center"/>
      <protection locked="0"/>
    </xf>
    <xf numFmtId="3" fontId="16" fillId="0" borderId="16" xfId="0" applyNumberFormat="1" applyFont="1" applyFill="1" applyBorder="1" applyAlignment="1" applyProtection="1">
      <alignment vertical="center"/>
    </xf>
    <xf numFmtId="3" fontId="16" fillId="0" borderId="6" xfId="0" applyNumberFormat="1" applyFont="1" applyFill="1" applyBorder="1" applyAlignment="1" applyProtection="1">
      <alignment vertical="center"/>
      <protection locked="0"/>
    </xf>
    <xf numFmtId="3" fontId="16" fillId="0" borderId="14" xfId="0" applyNumberFormat="1" applyFont="1" applyFill="1" applyBorder="1" applyAlignment="1" applyProtection="1">
      <alignment vertical="center"/>
    </xf>
    <xf numFmtId="3" fontId="16" fillId="0" borderId="20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/>
    <xf numFmtId="0" fontId="0" fillId="0" borderId="0" xfId="0" applyFill="1" applyBorder="1" applyProtection="1"/>
    <xf numFmtId="0" fontId="0" fillId="0" borderId="0" xfId="0" applyFill="1" applyBorder="1"/>
    <xf numFmtId="164" fontId="0" fillId="0" borderId="0" xfId="0" applyNumberFormat="1" applyFill="1" applyBorder="1" applyAlignment="1" applyProtection="1">
      <alignment horizontal="left" vertical="center" wrapText="1" indent="1"/>
    </xf>
    <xf numFmtId="164" fontId="24" fillId="0" borderId="0" xfId="0" applyNumberFormat="1" applyFont="1" applyFill="1" applyBorder="1" applyAlignment="1" applyProtection="1">
      <alignment horizontal="left" vertical="center" wrapText="1" indent="1"/>
    </xf>
    <xf numFmtId="164" fontId="23" fillId="0" borderId="42" xfId="0" applyNumberFormat="1" applyFont="1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vertical="center" wrapText="1"/>
    </xf>
    <xf numFmtId="164" fontId="23" fillId="0" borderId="42" xfId="0" applyNumberFormat="1" applyFont="1" applyFill="1" applyBorder="1" applyAlignment="1" applyProtection="1">
      <alignment horizontal="center" vertical="center" wrapText="1"/>
    </xf>
    <xf numFmtId="0" fontId="23" fillId="0" borderId="53" xfId="0" applyFont="1" applyFill="1" applyBorder="1" applyAlignment="1" applyProtection="1">
      <alignment vertical="center"/>
    </xf>
    <xf numFmtId="49" fontId="16" fillId="0" borderId="54" xfId="0" applyNumberFormat="1" applyFont="1" applyFill="1" applyBorder="1" applyAlignment="1" applyProtection="1">
      <alignment vertical="center"/>
    </xf>
    <xf numFmtId="49" fontId="25" fillId="0" borderId="5" xfId="0" quotePrefix="1" applyNumberFormat="1" applyFont="1" applyFill="1" applyBorder="1" applyAlignment="1" applyProtection="1">
      <alignment horizontal="left" vertical="center" indent="1"/>
    </xf>
    <xf numFmtId="49" fontId="16" fillId="0" borderId="5" xfId="0" applyNumberFormat="1" applyFont="1" applyFill="1" applyBorder="1" applyAlignment="1" applyProtection="1">
      <alignment vertical="center"/>
    </xf>
    <xf numFmtId="49" fontId="16" fillId="0" borderId="56" xfId="0" applyNumberFormat="1" applyFont="1" applyFill="1" applyBorder="1" applyAlignment="1" applyProtection="1">
      <alignment vertical="center"/>
      <protection locked="0"/>
    </xf>
    <xf numFmtId="49" fontId="23" fillId="0" borderId="35" xfId="0" applyNumberFormat="1" applyFont="1" applyFill="1" applyBorder="1" applyAlignment="1" applyProtection="1">
      <alignment vertical="center"/>
    </xf>
    <xf numFmtId="49" fontId="16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vertical="center"/>
      <protection locked="0"/>
    </xf>
    <xf numFmtId="0" fontId="0" fillId="0" borderId="46" xfId="0" applyFill="1" applyBorder="1" applyAlignment="1">
      <alignment horizontal="center"/>
    </xf>
    <xf numFmtId="0" fontId="23" fillId="0" borderId="53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 vertical="center"/>
    </xf>
    <xf numFmtId="0" fontId="0" fillId="0" borderId="65" xfId="0" applyFill="1" applyBorder="1" applyAlignment="1" applyProtection="1">
      <alignment vertical="center"/>
    </xf>
    <xf numFmtId="0" fontId="0" fillId="0" borderId="45" xfId="0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164" fontId="21" fillId="0" borderId="0" xfId="0" applyNumberFormat="1" applyFont="1" applyFill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 applyProtection="1">
      <alignment horizontal="left" vertical="center" wrapText="1" indent="1"/>
    </xf>
    <xf numFmtId="164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left" vertical="center" wrapText="1" indent="1"/>
    </xf>
    <xf numFmtId="164" fontId="1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5" xfId="0" applyFont="1" applyFill="1" applyBorder="1" applyAlignment="1" applyProtection="1">
      <alignment horizontal="left" vertical="center" wrapText="1" indent="8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 applyProtection="1">
      <alignment vertical="center" wrapText="1"/>
    </xf>
    <xf numFmtId="164" fontId="15" fillId="0" borderId="22" xfId="0" applyNumberFormat="1" applyFont="1" applyFill="1" applyBorder="1" applyAlignment="1" applyProtection="1">
      <alignment vertical="center" wrapText="1"/>
    </xf>
    <xf numFmtId="164" fontId="15" fillId="0" borderId="39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6" fillId="0" borderId="0" xfId="6" applyFill="1" applyProtection="1">
      <protection locked="0"/>
    </xf>
    <xf numFmtId="0" fontId="6" fillId="0" borderId="0" xfId="6" applyFill="1" applyProtection="1"/>
    <xf numFmtId="0" fontId="23" fillId="0" borderId="15" xfId="6" applyFont="1" applyFill="1" applyBorder="1" applyAlignment="1" applyProtection="1">
      <alignment horizontal="center" vertical="center" wrapText="1"/>
    </xf>
    <xf numFmtId="0" fontId="23" fillId="0" borderId="18" xfId="6" applyFont="1" applyFill="1" applyBorder="1" applyAlignment="1" applyProtection="1">
      <alignment horizontal="center" vertical="center"/>
    </xf>
    <xf numFmtId="0" fontId="23" fillId="0" borderId="26" xfId="6" applyFont="1" applyFill="1" applyBorder="1" applyAlignment="1" applyProtection="1">
      <alignment horizontal="center" vertical="center"/>
    </xf>
    <xf numFmtId="0" fontId="11" fillId="0" borderId="13" xfId="6" applyFont="1" applyFill="1" applyBorder="1" applyAlignment="1" applyProtection="1">
      <alignment horizontal="left" vertical="center" indent="1"/>
    </xf>
    <xf numFmtId="0" fontId="6" fillId="0" borderId="0" xfId="6" applyFill="1" applyAlignment="1" applyProtection="1">
      <alignment vertical="center"/>
    </xf>
    <xf numFmtId="0" fontId="11" fillId="0" borderId="7" xfId="6" applyFont="1" applyFill="1" applyBorder="1" applyAlignment="1" applyProtection="1">
      <alignment horizontal="left" vertical="center" indent="1"/>
    </xf>
    <xf numFmtId="0" fontId="11" fillId="0" borderId="1" xfId="6" applyFont="1" applyFill="1" applyBorder="1" applyAlignment="1" applyProtection="1">
      <alignment horizontal="left" vertical="center" wrapText="1" indent="1"/>
    </xf>
    <xf numFmtId="164" fontId="11" fillId="0" borderId="1" xfId="6" applyNumberFormat="1" applyFont="1" applyFill="1" applyBorder="1" applyAlignment="1" applyProtection="1">
      <alignment vertical="center"/>
      <protection locked="0"/>
    </xf>
    <xf numFmtId="164" fontId="11" fillId="0" borderId="41" xfId="6" applyNumberFormat="1" applyFont="1" applyFill="1" applyBorder="1" applyAlignment="1" applyProtection="1">
      <alignment vertical="center"/>
    </xf>
    <xf numFmtId="0" fontId="11" fillId="0" borderId="8" xfId="6" applyFont="1" applyFill="1" applyBorder="1" applyAlignment="1" applyProtection="1">
      <alignment horizontal="left" vertical="center" indent="1"/>
    </xf>
    <xf numFmtId="0" fontId="11" fillId="0" borderId="2" xfId="6" applyFont="1" applyFill="1" applyBorder="1" applyAlignment="1" applyProtection="1">
      <alignment horizontal="left" vertical="center" wrapText="1" indent="1"/>
    </xf>
    <xf numFmtId="164" fontId="11" fillId="0" borderId="2" xfId="6" applyNumberFormat="1" applyFont="1" applyFill="1" applyBorder="1" applyAlignment="1" applyProtection="1">
      <alignment vertical="center"/>
      <protection locked="0"/>
    </xf>
    <xf numFmtId="164" fontId="11" fillId="0" borderId="16" xfId="6" applyNumberFormat="1" applyFont="1" applyFill="1" applyBorder="1" applyAlignment="1" applyProtection="1">
      <alignment vertical="center"/>
    </xf>
    <xf numFmtId="0" fontId="6" fillId="0" borderId="0" xfId="6" applyFill="1" applyAlignment="1" applyProtection="1">
      <alignment vertical="center"/>
      <protection locked="0"/>
    </xf>
    <xf numFmtId="0" fontId="11" fillId="0" borderId="3" xfId="6" applyFont="1" applyFill="1" applyBorder="1" applyAlignment="1" applyProtection="1">
      <alignment horizontal="left" vertical="center" wrapText="1" indent="1"/>
    </xf>
    <xf numFmtId="164" fontId="11" fillId="0" borderId="3" xfId="6" applyNumberFormat="1" applyFont="1" applyFill="1" applyBorder="1" applyAlignment="1" applyProtection="1">
      <alignment vertical="center"/>
      <protection locked="0"/>
    </xf>
    <xf numFmtId="164" fontId="11" fillId="0" borderId="23" xfId="6" applyNumberFormat="1" applyFont="1" applyFill="1" applyBorder="1" applyAlignment="1" applyProtection="1">
      <alignment vertical="center"/>
    </xf>
    <xf numFmtId="0" fontId="11" fillId="0" borderId="2" xfId="6" applyFont="1" applyFill="1" applyBorder="1" applyAlignment="1" applyProtection="1">
      <alignment horizontal="left" vertical="center" indent="1"/>
    </xf>
    <xf numFmtId="0" fontId="5" fillId="0" borderId="14" xfId="6" applyFont="1" applyFill="1" applyBorder="1" applyAlignment="1" applyProtection="1">
      <alignment horizontal="left" vertical="center" indent="1"/>
    </xf>
    <xf numFmtId="164" fontId="10" fillId="0" borderId="14" xfId="6" applyNumberFormat="1" applyFont="1" applyFill="1" applyBorder="1" applyAlignment="1" applyProtection="1">
      <alignment vertical="center"/>
    </xf>
    <xf numFmtId="164" fontId="10" fillId="0" borderId="20" xfId="6" applyNumberFormat="1" applyFont="1" applyFill="1" applyBorder="1" applyAlignment="1" applyProtection="1">
      <alignment vertical="center"/>
    </xf>
    <xf numFmtId="0" fontId="11" fillId="0" borderId="9" xfId="6" applyFont="1" applyFill="1" applyBorder="1" applyAlignment="1" applyProtection="1">
      <alignment horizontal="left" vertical="center" indent="1"/>
    </xf>
    <xf numFmtId="0" fontId="11" fillId="0" borderId="3" xfId="6" applyFont="1" applyFill="1" applyBorder="1" applyAlignment="1" applyProtection="1">
      <alignment horizontal="left" vertical="center" indent="1"/>
    </xf>
    <xf numFmtId="0" fontId="10" fillId="0" borderId="13" xfId="6" applyFont="1" applyFill="1" applyBorder="1" applyAlignment="1" applyProtection="1">
      <alignment horizontal="left" vertical="center" indent="1"/>
    </xf>
    <xf numFmtId="0" fontId="5" fillId="0" borderId="14" xfId="6" applyFont="1" applyFill="1" applyBorder="1" applyAlignment="1" applyProtection="1">
      <alignment horizontal="left" indent="1"/>
    </xf>
    <xf numFmtId="164" fontId="10" fillId="0" borderId="14" xfId="6" applyNumberFormat="1" applyFont="1" applyFill="1" applyBorder="1" applyProtection="1"/>
    <xf numFmtId="164" fontId="10" fillId="0" borderId="20" xfId="6" applyNumberFormat="1" applyFont="1" applyFill="1" applyBorder="1" applyProtection="1"/>
    <xf numFmtId="0" fontId="9" fillId="0" borderId="0" xfId="6" applyFont="1" applyFill="1" applyProtection="1"/>
    <xf numFmtId="0" fontId="33" fillId="0" borderId="0" xfId="6" applyFont="1" applyFill="1" applyProtection="1">
      <protection locked="0"/>
    </xf>
    <xf numFmtId="0" fontId="12" fillId="0" borderId="0" xfId="6" applyFont="1" applyFill="1" applyProtection="1">
      <protection locked="0"/>
    </xf>
    <xf numFmtId="164" fontId="17" fillId="0" borderId="27" xfId="5" applyNumberFormat="1" applyFont="1" applyFill="1" applyBorder="1" applyAlignment="1" applyProtection="1">
      <alignment horizontal="left" vertical="center"/>
    </xf>
    <xf numFmtId="0" fontId="6" fillId="0" borderId="0" xfId="5" applyFont="1" applyFill="1"/>
    <xf numFmtId="0" fontId="6" fillId="0" borderId="0" xfId="5" applyFont="1" applyFill="1" applyAlignment="1">
      <alignment horizontal="right" vertical="center" indent="1"/>
    </xf>
    <xf numFmtId="0" fontId="9" fillId="0" borderId="0" xfId="5" applyFont="1" applyFill="1"/>
    <xf numFmtId="0" fontId="12" fillId="0" borderId="0" xfId="5" applyFont="1" applyFill="1"/>
    <xf numFmtId="0" fontId="4" fillId="0" borderId="51" xfId="5" applyFont="1" applyFill="1" applyBorder="1" applyAlignment="1" applyProtection="1">
      <alignment horizontal="center" vertical="center" wrapText="1"/>
    </xf>
    <xf numFmtId="0" fontId="4" fillId="0" borderId="51" xfId="5" applyFont="1" applyFill="1" applyBorder="1" applyAlignment="1" applyProtection="1">
      <alignment vertical="center" wrapText="1"/>
    </xf>
    <xf numFmtId="164" fontId="4" fillId="0" borderId="51" xfId="5" applyNumberFormat="1" applyFont="1" applyFill="1" applyBorder="1" applyAlignment="1" applyProtection="1">
      <alignment horizontal="right" vertical="center" wrapText="1" indent="1"/>
    </xf>
    <xf numFmtId="0" fontId="11" fillId="0" borderId="51" xfId="5" applyFont="1" applyFill="1" applyBorder="1" applyAlignment="1" applyProtection="1">
      <alignment horizontal="right" vertical="center" wrapText="1" indent="1"/>
      <protection locked="0"/>
    </xf>
    <xf numFmtId="164" fontId="16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7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/>
    <xf numFmtId="0" fontId="23" fillId="0" borderId="67" xfId="6" applyFont="1" applyFill="1" applyBorder="1" applyAlignment="1" applyProtection="1">
      <alignment horizontal="center" vertical="center" wrapText="1"/>
    </xf>
    <xf numFmtId="0" fontId="23" fillId="0" borderId="13" xfId="6" applyFont="1" applyFill="1" applyBorder="1" applyAlignment="1" applyProtection="1">
      <alignment horizontal="center" vertical="center"/>
    </xf>
    <xf numFmtId="0" fontId="23" fillId="0" borderId="14" xfId="6" applyFont="1" applyFill="1" applyBorder="1" applyAlignment="1" applyProtection="1">
      <alignment horizontal="center" vertical="center"/>
    </xf>
    <xf numFmtId="0" fontId="23" fillId="0" borderId="20" xfId="6" applyFont="1" applyFill="1" applyBorder="1" applyAlignment="1" applyProtection="1">
      <alignment horizontal="center" vertical="center"/>
    </xf>
    <xf numFmtId="164" fontId="16" fillId="0" borderId="14" xfId="6" applyNumberFormat="1" applyFont="1" applyFill="1" applyBorder="1" applyProtection="1"/>
    <xf numFmtId="0" fontId="34" fillId="0" borderId="13" xfId="5" applyFont="1" applyFill="1" applyBorder="1" applyAlignment="1" applyProtection="1">
      <alignment horizontal="center" vertical="center" wrapText="1"/>
    </xf>
    <xf numFmtId="0" fontId="34" fillId="0" borderId="14" xfId="5" applyFont="1" applyFill="1" applyBorder="1" applyAlignment="1" applyProtection="1">
      <alignment horizontal="center" vertical="center" wrapText="1"/>
    </xf>
    <xf numFmtId="0" fontId="34" fillId="0" borderId="20" xfId="5" applyFont="1" applyFill="1" applyBorder="1" applyAlignment="1" applyProtection="1">
      <alignment horizontal="center" vertical="center" wrapText="1"/>
    </xf>
    <xf numFmtId="0" fontId="35" fillId="0" borderId="0" xfId="0" applyFont="1"/>
    <xf numFmtId="0" fontId="34" fillId="0" borderId="15" xfId="5" applyFont="1" applyFill="1" applyBorder="1" applyAlignment="1" applyProtection="1">
      <alignment horizontal="center" vertical="center" wrapText="1"/>
    </xf>
    <xf numFmtId="0" fontId="34" fillId="0" borderId="15" xfId="5" applyFont="1" applyFill="1" applyBorder="1" applyAlignment="1" applyProtection="1">
      <alignment horizontal="left" vertical="center" wrapText="1" indent="1"/>
    </xf>
    <xf numFmtId="0" fontId="34" fillId="0" borderId="18" xfId="5" applyFont="1" applyFill="1" applyBorder="1" applyAlignment="1" applyProtection="1">
      <alignment vertical="center" wrapText="1"/>
    </xf>
    <xf numFmtId="164" fontId="34" fillId="0" borderId="26" xfId="5" applyNumberFormat="1" applyFont="1" applyFill="1" applyBorder="1" applyAlignment="1" applyProtection="1">
      <alignment horizontal="right" vertical="center" wrapText="1" indent="1"/>
    </xf>
    <xf numFmtId="49" fontId="37" fillId="0" borderId="11" xfId="5" applyNumberFormat="1" applyFont="1" applyFill="1" applyBorder="1" applyAlignment="1" applyProtection="1">
      <alignment horizontal="left" vertical="center" wrapText="1" indent="1"/>
    </xf>
    <xf numFmtId="0" fontId="37" fillId="0" borderId="4" xfId="5" applyFont="1" applyFill="1" applyBorder="1" applyAlignment="1" applyProtection="1">
      <alignment horizontal="left" vertical="center" wrapText="1" indent="1"/>
    </xf>
    <xf numFmtId="164" fontId="37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49" fontId="37" fillId="0" borderId="8" xfId="5" applyNumberFormat="1" applyFont="1" applyFill="1" applyBorder="1" applyAlignment="1" applyProtection="1">
      <alignment horizontal="left" vertical="center" wrapText="1" indent="1"/>
    </xf>
    <xf numFmtId="0" fontId="37" fillId="0" borderId="2" xfId="5" applyFont="1" applyFill="1" applyBorder="1" applyAlignment="1" applyProtection="1">
      <alignment horizontal="left" vertical="center" wrapText="1" indent="1"/>
    </xf>
    <xf numFmtId="164" fontId="37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5" xfId="5" applyFont="1" applyFill="1" applyBorder="1" applyAlignment="1" applyProtection="1">
      <alignment horizontal="left" vertical="center" wrapText="1" indent="1"/>
    </xf>
    <xf numFmtId="0" fontId="37" fillId="0" borderId="0" xfId="5" applyFont="1" applyFill="1" applyBorder="1" applyAlignment="1" applyProtection="1">
      <alignment horizontal="left" vertical="center" wrapText="1" indent="1"/>
    </xf>
    <xf numFmtId="0" fontId="37" fillId="0" borderId="2" xfId="5" applyFont="1" applyFill="1" applyBorder="1" applyAlignment="1" applyProtection="1">
      <alignment horizontal="left" indent="6"/>
    </xf>
    <xf numFmtId="0" fontId="37" fillId="0" borderId="2" xfId="5" applyFont="1" applyFill="1" applyBorder="1" applyAlignment="1" applyProtection="1">
      <alignment horizontal="left" vertical="center" wrapText="1" indent="6"/>
    </xf>
    <xf numFmtId="49" fontId="37" fillId="0" borderId="7" xfId="5" applyNumberFormat="1" applyFont="1" applyFill="1" applyBorder="1" applyAlignment="1" applyProtection="1">
      <alignment horizontal="left" vertical="center" wrapText="1" indent="1"/>
    </xf>
    <xf numFmtId="0" fontId="37" fillId="0" borderId="6" xfId="5" applyFont="1" applyFill="1" applyBorder="1" applyAlignment="1" applyProtection="1">
      <alignment horizontal="left" vertical="center" wrapText="1" indent="6"/>
    </xf>
    <xf numFmtId="49" fontId="37" fillId="0" borderId="12" xfId="5" applyNumberFormat="1" applyFont="1" applyFill="1" applyBorder="1" applyAlignment="1" applyProtection="1">
      <alignment horizontal="left" vertical="center" wrapText="1" indent="1"/>
    </xf>
    <xf numFmtId="0" fontId="37" fillId="0" borderId="24" xfId="5" applyFont="1" applyFill="1" applyBorder="1" applyAlignment="1" applyProtection="1">
      <alignment horizontal="left" vertical="center" wrapText="1" indent="6"/>
    </xf>
    <xf numFmtId="164" fontId="37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13" xfId="5" applyFont="1" applyFill="1" applyBorder="1" applyAlignment="1" applyProtection="1">
      <alignment horizontal="left" vertical="center" wrapText="1" indent="1"/>
    </xf>
    <xf numFmtId="0" fontId="34" fillId="0" borderId="14" xfId="5" applyFont="1" applyFill="1" applyBorder="1" applyAlignment="1" applyProtection="1">
      <alignment vertical="center" wrapText="1"/>
    </xf>
    <xf numFmtId="164" fontId="34" fillId="0" borderId="20" xfId="5" applyNumberFormat="1" applyFont="1" applyFill="1" applyBorder="1" applyAlignment="1" applyProtection="1">
      <alignment horizontal="right" vertical="center" wrapText="1" indent="1"/>
    </xf>
    <xf numFmtId="49" fontId="37" fillId="0" borderId="9" xfId="5" applyNumberFormat="1" applyFont="1" applyFill="1" applyBorder="1" applyAlignment="1" applyProtection="1">
      <alignment horizontal="left" vertical="center" wrapText="1" indent="1"/>
    </xf>
    <xf numFmtId="0" fontId="37" fillId="0" borderId="6" xfId="5" applyFont="1" applyFill="1" applyBorder="1" applyAlignment="1" applyProtection="1">
      <alignment horizontal="left" vertical="center" wrapText="1" indent="1"/>
    </xf>
    <xf numFmtId="164" fontId="37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3" xfId="5" applyFont="1" applyFill="1" applyBorder="1" applyAlignment="1" applyProtection="1">
      <alignment horizontal="left" vertical="center" wrapText="1" indent="6"/>
    </xf>
    <xf numFmtId="164" fontId="37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4" xfId="5" applyFont="1" applyFill="1" applyBorder="1" applyAlignment="1" applyProtection="1">
      <alignment horizontal="left" vertical="center" wrapText="1" indent="1"/>
    </xf>
    <xf numFmtId="0" fontId="37" fillId="0" borderId="3" xfId="5" applyFont="1" applyFill="1" applyBorder="1" applyAlignment="1" applyProtection="1">
      <alignment horizontal="left" vertical="center" wrapText="1" indent="1"/>
    </xf>
    <xf numFmtId="49" fontId="37" fillId="0" borderId="10" xfId="5" applyNumberFormat="1" applyFont="1" applyFill="1" applyBorder="1" applyAlignment="1" applyProtection="1">
      <alignment horizontal="left" vertical="center" wrapText="1" indent="1"/>
    </xf>
    <xf numFmtId="0" fontId="37" fillId="0" borderId="1" xfId="5" applyFont="1" applyFill="1" applyBorder="1" applyAlignment="1" applyProtection="1">
      <alignment horizontal="left" vertical="center" wrapText="1" indent="1"/>
    </xf>
    <xf numFmtId="164" fontId="39" fillId="0" borderId="20" xfId="5" applyNumberFormat="1" applyFont="1" applyFill="1" applyBorder="1" applyAlignment="1" applyProtection="1">
      <alignment horizontal="right" vertical="center" wrapText="1" indent="1"/>
    </xf>
    <xf numFmtId="0" fontId="41" fillId="0" borderId="27" xfId="1" applyFont="1" applyFill="1" applyBorder="1" applyAlignment="1" applyProtection="1">
      <alignment horizontal="right" vertical="center"/>
    </xf>
    <xf numFmtId="0" fontId="34" fillId="0" borderId="14" xfId="5" applyFont="1" applyFill="1" applyBorder="1" applyAlignment="1" applyProtection="1">
      <alignment horizontal="left" vertical="center" wrapText="1" indent="1"/>
    </xf>
    <xf numFmtId="164" fontId="36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2" xfId="5" applyFont="1" applyFill="1" applyBorder="1" applyAlignment="1" applyProtection="1">
      <alignment horizontal="center" vertical="center" wrapText="1"/>
    </xf>
    <xf numFmtId="164" fontId="11" fillId="0" borderId="8" xfId="0" applyNumberFormat="1" applyFont="1" applyFill="1" applyBorder="1" applyAlignment="1" applyProtection="1">
      <alignment vertical="center" wrapText="1"/>
      <protection locked="0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164" fontId="42" fillId="0" borderId="7" xfId="0" applyNumberFormat="1" applyFont="1" applyFill="1" applyBorder="1" applyAlignment="1" applyProtection="1">
      <alignment vertical="center" wrapText="1"/>
      <protection locked="0"/>
    </xf>
    <xf numFmtId="164" fontId="10" fillId="0" borderId="68" xfId="0" applyNumberFormat="1" applyFont="1" applyFill="1" applyBorder="1" applyAlignment="1" applyProtection="1">
      <alignment horizontal="center" vertical="center" wrapText="1"/>
    </xf>
    <xf numFmtId="164" fontId="11" fillId="0" borderId="49" xfId="0" applyNumberFormat="1" applyFont="1" applyFill="1" applyBorder="1" applyAlignment="1" applyProtection="1">
      <alignment vertical="center" wrapText="1"/>
      <protection locked="0"/>
    </xf>
    <xf numFmtId="164" fontId="11" fillId="0" borderId="60" xfId="0" applyNumberFormat="1" applyFont="1" applyFill="1" applyBorder="1" applyAlignment="1" applyProtection="1">
      <alignment vertical="center" wrapText="1"/>
      <protection locked="0"/>
    </xf>
    <xf numFmtId="164" fontId="10" fillId="0" borderId="30" xfId="0" applyNumberFormat="1" applyFont="1" applyFill="1" applyBorder="1" applyAlignment="1" applyProtection="1">
      <alignment horizontal="center" vertical="center" wrapText="1"/>
    </xf>
    <xf numFmtId="164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5" applyFont="1" applyFill="1" applyBorder="1" applyAlignment="1" applyProtection="1">
      <alignment horizontal="center" vertical="center" wrapText="1"/>
    </xf>
    <xf numFmtId="0" fontId="43" fillId="0" borderId="14" xfId="5" applyFont="1" applyFill="1" applyBorder="1" applyAlignment="1" applyProtection="1">
      <alignment horizontal="center" vertical="center" wrapText="1"/>
    </xf>
    <xf numFmtId="0" fontId="44" fillId="0" borderId="0" xfId="0" applyFont="1"/>
    <xf numFmtId="0" fontId="43" fillId="0" borderId="15" xfId="5" applyFont="1" applyFill="1" applyBorder="1" applyAlignment="1" applyProtection="1">
      <alignment horizontal="center" vertical="center" wrapText="1"/>
    </xf>
    <xf numFmtId="0" fontId="43" fillId="0" borderId="18" xfId="5" applyFont="1" applyFill="1" applyBorder="1" applyAlignment="1" applyProtection="1">
      <alignment horizontal="center" vertical="center" wrapText="1"/>
    </xf>
    <xf numFmtId="0" fontId="43" fillId="0" borderId="26" xfId="5" applyFont="1" applyFill="1" applyBorder="1" applyAlignment="1" applyProtection="1">
      <alignment horizontal="center" vertical="center" wrapText="1"/>
    </xf>
    <xf numFmtId="0" fontId="43" fillId="0" borderId="13" xfId="5" applyFont="1" applyFill="1" applyBorder="1" applyAlignment="1" applyProtection="1">
      <alignment horizontal="left" vertical="center" wrapText="1" indent="1"/>
    </xf>
    <xf numFmtId="0" fontId="43" fillId="0" borderId="14" xfId="5" applyFont="1" applyFill="1" applyBorder="1" applyAlignment="1" applyProtection="1">
      <alignment horizontal="left" vertical="center" wrapText="1" indent="1"/>
    </xf>
    <xf numFmtId="164" fontId="43" fillId="0" borderId="20" xfId="5" applyNumberFormat="1" applyFont="1" applyFill="1" applyBorder="1" applyAlignment="1" applyProtection="1">
      <alignment horizontal="right" vertical="center" wrapText="1" indent="1"/>
    </xf>
    <xf numFmtId="49" fontId="45" fillId="0" borderId="9" xfId="5" applyNumberFormat="1" applyFont="1" applyFill="1" applyBorder="1" applyAlignment="1" applyProtection="1">
      <alignment horizontal="left" vertical="center" wrapText="1" indent="1"/>
    </xf>
    <xf numFmtId="0" fontId="46" fillId="0" borderId="3" xfId="1" applyFont="1" applyBorder="1" applyAlignment="1" applyProtection="1">
      <alignment horizontal="left" wrapText="1" indent="1"/>
    </xf>
    <xf numFmtId="164" fontId="45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8" xfId="5" applyNumberFormat="1" applyFont="1" applyFill="1" applyBorder="1" applyAlignment="1" applyProtection="1">
      <alignment horizontal="left" vertical="center" wrapText="1" indent="1"/>
    </xf>
    <xf numFmtId="0" fontId="46" fillId="0" borderId="2" xfId="1" applyFont="1" applyBorder="1" applyAlignment="1" applyProtection="1">
      <alignment horizontal="left" wrapText="1" indent="1"/>
    </xf>
    <xf numFmtId="49" fontId="45" fillId="0" borderId="10" xfId="5" applyNumberFormat="1" applyFont="1" applyFill="1" applyBorder="1" applyAlignment="1" applyProtection="1">
      <alignment horizontal="left" vertical="center" wrapText="1" indent="1"/>
    </xf>
    <xf numFmtId="0" fontId="46" fillId="0" borderId="6" xfId="1" applyFont="1" applyBorder="1" applyAlignment="1" applyProtection="1">
      <alignment horizontal="left" wrapText="1" indent="1"/>
    </xf>
    <xf numFmtId="0" fontId="47" fillId="0" borderId="14" xfId="1" applyFont="1" applyBorder="1" applyAlignment="1" applyProtection="1">
      <alignment horizontal="left" vertical="center" wrapText="1" indent="1"/>
    </xf>
    <xf numFmtId="164" fontId="45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164" fontId="45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20" xfId="5" applyNumberFormat="1" applyFont="1" applyFill="1" applyBorder="1" applyAlignment="1" applyProtection="1">
      <alignment horizontal="right" vertical="center" wrapText="1" indent="1"/>
    </xf>
    <xf numFmtId="164" fontId="49" fillId="0" borderId="16" xfId="5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2" xfId="5" applyFont="1" applyFill="1" applyBorder="1" applyAlignment="1" applyProtection="1">
      <alignment horizontal="left" vertical="center" wrapText="1" indent="1"/>
    </xf>
    <xf numFmtId="0" fontId="43" fillId="0" borderId="24" xfId="5" applyFont="1" applyFill="1" applyBorder="1" applyAlignment="1" applyProtection="1">
      <alignment horizontal="left" vertical="center" wrapText="1" indent="1"/>
    </xf>
    <xf numFmtId="164" fontId="43" fillId="0" borderId="25" xfId="5" applyNumberFormat="1" applyFont="1" applyFill="1" applyBorder="1" applyAlignment="1" applyProtection="1">
      <alignment horizontal="right" vertical="center" wrapText="1" indent="1"/>
    </xf>
    <xf numFmtId="164" fontId="49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17" xfId="5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3" xfId="1" applyFont="1" applyBorder="1" applyAlignment="1" applyProtection="1">
      <alignment wrapText="1"/>
    </xf>
    <xf numFmtId="0" fontId="46" fillId="0" borderId="6" xfId="1" applyFont="1" applyBorder="1" applyAlignment="1" applyProtection="1">
      <alignment wrapText="1"/>
    </xf>
    <xf numFmtId="0" fontId="46" fillId="0" borderId="9" xfId="1" applyFont="1" applyBorder="1" applyAlignment="1" applyProtection="1">
      <alignment wrapText="1"/>
    </xf>
    <xf numFmtId="0" fontId="46" fillId="0" borderId="8" xfId="1" applyFont="1" applyBorder="1" applyAlignment="1" applyProtection="1">
      <alignment wrapText="1"/>
    </xf>
    <xf numFmtId="0" fontId="46" fillId="0" borderId="10" xfId="1" applyFont="1" applyBorder="1" applyAlignment="1" applyProtection="1">
      <alignment wrapText="1"/>
    </xf>
    <xf numFmtId="164" fontId="43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1" applyFont="1" applyBorder="1" applyAlignment="1" applyProtection="1">
      <alignment wrapText="1"/>
    </xf>
    <xf numFmtId="0" fontId="47" fillId="0" borderId="21" xfId="1" applyFont="1" applyBorder="1" applyAlignment="1" applyProtection="1">
      <alignment wrapText="1"/>
    </xf>
    <xf numFmtId="0" fontId="47" fillId="0" borderId="22" xfId="1" applyFont="1" applyBorder="1" applyAlignment="1" applyProtection="1">
      <alignment wrapText="1"/>
    </xf>
    <xf numFmtId="0" fontId="43" fillId="0" borderId="20" xfId="5" applyFont="1" applyFill="1" applyBorder="1" applyAlignment="1" applyProtection="1">
      <alignment horizontal="center" vertical="center" wrapText="1"/>
    </xf>
    <xf numFmtId="0" fontId="43" fillId="0" borderId="15" xfId="5" applyFont="1" applyFill="1" applyBorder="1" applyAlignment="1" applyProtection="1">
      <alignment horizontal="left" vertical="center" wrapText="1" indent="1"/>
    </xf>
    <xf numFmtId="0" fontId="43" fillId="0" borderId="18" xfId="5" applyFont="1" applyFill="1" applyBorder="1" applyAlignment="1" applyProtection="1">
      <alignment vertical="center" wrapText="1"/>
    </xf>
    <xf numFmtId="164" fontId="43" fillId="0" borderId="26" xfId="5" applyNumberFormat="1" applyFont="1" applyFill="1" applyBorder="1" applyAlignment="1" applyProtection="1">
      <alignment horizontal="right" vertical="center" wrapText="1" indent="1"/>
    </xf>
    <xf numFmtId="49" fontId="45" fillId="0" borderId="11" xfId="5" applyNumberFormat="1" applyFont="1" applyFill="1" applyBorder="1" applyAlignment="1" applyProtection="1">
      <alignment horizontal="left" vertical="center" wrapText="1" indent="1"/>
    </xf>
    <xf numFmtId="0" fontId="45" fillId="0" borderId="4" xfId="5" applyFont="1" applyFill="1" applyBorder="1" applyAlignment="1" applyProtection="1">
      <alignment horizontal="left" vertical="center" wrapText="1" indent="1"/>
    </xf>
    <xf numFmtId="164" fontId="4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" xfId="5" applyFont="1" applyFill="1" applyBorder="1" applyAlignment="1" applyProtection="1">
      <alignment horizontal="left" vertical="center" wrapText="1" indent="1"/>
    </xf>
    <xf numFmtId="0" fontId="45" fillId="0" borderId="5" xfId="5" applyFont="1" applyFill="1" applyBorder="1" applyAlignment="1" applyProtection="1">
      <alignment horizontal="left" vertical="center" wrapText="1" indent="1"/>
    </xf>
    <xf numFmtId="0" fontId="45" fillId="0" borderId="0" xfId="5" applyFont="1" applyFill="1" applyBorder="1" applyAlignment="1" applyProtection="1">
      <alignment horizontal="left" vertical="center" wrapText="1" indent="1"/>
    </xf>
    <xf numFmtId="0" fontId="45" fillId="0" borderId="2" xfId="5" applyFont="1" applyFill="1" applyBorder="1" applyAlignment="1" applyProtection="1">
      <alignment horizontal="left" indent="6"/>
    </xf>
    <xf numFmtId="0" fontId="45" fillId="0" borderId="2" xfId="5" applyFont="1" applyFill="1" applyBorder="1" applyAlignment="1" applyProtection="1">
      <alignment horizontal="left" vertical="center" wrapText="1" indent="6"/>
    </xf>
    <xf numFmtId="49" fontId="45" fillId="0" borderId="7" xfId="5" applyNumberFormat="1" applyFont="1" applyFill="1" applyBorder="1" applyAlignment="1" applyProtection="1">
      <alignment horizontal="left" vertical="center" wrapText="1" indent="1"/>
    </xf>
    <xf numFmtId="0" fontId="45" fillId="0" borderId="6" xfId="5" applyFont="1" applyFill="1" applyBorder="1" applyAlignment="1" applyProtection="1">
      <alignment horizontal="left" vertical="center" wrapText="1" indent="6"/>
    </xf>
    <xf numFmtId="49" fontId="45" fillId="0" borderId="12" xfId="5" applyNumberFormat="1" applyFont="1" applyFill="1" applyBorder="1" applyAlignment="1" applyProtection="1">
      <alignment horizontal="left" vertical="center" wrapText="1" indent="1"/>
    </xf>
    <xf numFmtId="0" fontId="45" fillId="0" borderId="24" xfId="5" applyFont="1" applyFill="1" applyBorder="1" applyAlignment="1" applyProtection="1">
      <alignment horizontal="left" vertical="center" wrapText="1" indent="6"/>
    </xf>
    <xf numFmtId="164" fontId="45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4" xfId="5" applyFont="1" applyFill="1" applyBorder="1" applyAlignment="1" applyProtection="1">
      <alignment vertical="center" wrapText="1"/>
    </xf>
    <xf numFmtId="0" fontId="45" fillId="0" borderId="6" xfId="5" applyFont="1" applyFill="1" applyBorder="1" applyAlignment="1" applyProtection="1">
      <alignment horizontal="left" vertical="center" wrapText="1" indent="1"/>
    </xf>
    <xf numFmtId="164" fontId="45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6" xfId="1" applyFont="1" applyBorder="1" applyAlignment="1" applyProtection="1">
      <alignment horizontal="left" vertical="center" wrapText="1" indent="1"/>
    </xf>
    <xf numFmtId="0" fontId="46" fillId="0" borderId="2" xfId="1" applyFont="1" applyBorder="1" applyAlignment="1" applyProtection="1">
      <alignment horizontal="left" vertical="center" wrapText="1" indent="1"/>
    </xf>
    <xf numFmtId="0" fontId="45" fillId="0" borderId="3" xfId="5" applyFont="1" applyFill="1" applyBorder="1" applyAlignment="1" applyProtection="1">
      <alignment horizontal="left" vertical="center" wrapText="1" indent="6"/>
    </xf>
    <xf numFmtId="164" fontId="45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14" xfId="5" applyFont="1" applyFill="1" applyBorder="1" applyAlignment="1" applyProtection="1">
      <alignment horizontal="left" vertical="center" wrapText="1" indent="1"/>
    </xf>
    <xf numFmtId="0" fontId="45" fillId="0" borderId="3" xfId="5" applyFont="1" applyFill="1" applyBorder="1" applyAlignment="1" applyProtection="1">
      <alignment horizontal="left" vertical="center" wrapText="1" indent="1"/>
    </xf>
    <xf numFmtId="49" fontId="45" fillId="0" borderId="2" xfId="5" applyNumberFormat="1" applyFont="1" applyFill="1" applyBorder="1" applyAlignment="1" applyProtection="1">
      <alignment horizontal="left" vertical="center" wrapText="1" indent="1"/>
    </xf>
    <xf numFmtId="164" fontId="4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24" xfId="5" applyFont="1" applyFill="1" applyBorder="1" applyAlignment="1" applyProtection="1">
      <alignment horizontal="left" vertical="center" wrapText="1" indent="1"/>
    </xf>
    <xf numFmtId="0" fontId="45" fillId="0" borderId="1" xfId="5" applyFont="1" applyFill="1" applyBorder="1" applyAlignment="1" applyProtection="1">
      <alignment horizontal="left" vertical="center" wrapText="1" indent="1"/>
    </xf>
    <xf numFmtId="164" fontId="47" fillId="0" borderId="20" xfId="1" applyNumberFormat="1" applyFont="1" applyBorder="1" applyAlignment="1" applyProtection="1">
      <alignment horizontal="right" vertical="center" wrapText="1" indent="1"/>
    </xf>
    <xf numFmtId="164" fontId="47" fillId="0" borderId="20" xfId="1" quotePrefix="1" applyNumberFormat="1" applyFont="1" applyBorder="1" applyAlignment="1" applyProtection="1">
      <alignment horizontal="right" vertical="center" wrapText="1" indent="1"/>
    </xf>
    <xf numFmtId="0" fontId="47" fillId="0" borderId="21" xfId="1" applyFont="1" applyBorder="1" applyAlignment="1" applyProtection="1">
      <alignment horizontal="left" vertical="center" wrapText="1" indent="1"/>
    </xf>
    <xf numFmtId="0" fontId="47" fillId="0" borderId="22" xfId="1" applyFont="1" applyBorder="1" applyAlignment="1" applyProtection="1">
      <alignment horizontal="left" vertical="center" wrapText="1" indent="1"/>
    </xf>
    <xf numFmtId="0" fontId="34" fillId="0" borderId="34" xfId="0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4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21" xfId="5" applyFont="1" applyFill="1" applyBorder="1" applyAlignment="1" applyProtection="1">
      <alignment horizontal="center" vertical="center" wrapText="1"/>
    </xf>
    <xf numFmtId="49" fontId="37" fillId="0" borderId="9" xfId="5" applyNumberFormat="1" applyFont="1" applyFill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left" wrapText="1" indent="1"/>
    </xf>
    <xf numFmtId="0" fontId="50" fillId="0" borderId="0" xfId="0" applyFont="1" applyFill="1" applyAlignment="1">
      <alignment vertical="center" wrapText="1"/>
    </xf>
    <xf numFmtId="49" fontId="37" fillId="0" borderId="8" xfId="5" applyNumberFormat="1" applyFont="1" applyFill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left" wrapText="1" indent="1"/>
    </xf>
    <xf numFmtId="0" fontId="37" fillId="0" borderId="0" xfId="0" applyFont="1" applyFill="1" applyAlignment="1">
      <alignment vertical="center" wrapText="1"/>
    </xf>
    <xf numFmtId="49" fontId="37" fillId="0" borderId="10" xfId="5" applyNumberFormat="1" applyFont="1" applyFill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left" wrapText="1" indent="1"/>
    </xf>
    <xf numFmtId="0" fontId="40" fillId="0" borderId="14" xfId="0" applyFont="1" applyBorder="1" applyAlignment="1" applyProtection="1">
      <alignment horizontal="left" vertical="center" wrapText="1" indent="1"/>
    </xf>
    <xf numFmtId="164" fontId="37" fillId="0" borderId="23" xfId="5" applyNumberFormat="1" applyFont="1" applyFill="1" applyBorder="1" applyAlignment="1" applyProtection="1">
      <alignment horizontal="right" vertical="center" wrapText="1" indent="1"/>
    </xf>
    <xf numFmtId="0" fontId="34" fillId="0" borderId="22" xfId="5" applyFont="1" applyFill="1" applyBorder="1" applyAlignment="1" applyProtection="1">
      <alignment horizontal="left" vertical="center" wrapText="1" indent="1"/>
    </xf>
    <xf numFmtId="164" fontId="39" fillId="0" borderId="39" xfId="5" applyNumberFormat="1" applyFont="1" applyFill="1" applyBorder="1" applyAlignment="1" applyProtection="1">
      <alignment horizontal="right" vertical="center" wrapText="1" indent="1"/>
    </xf>
    <xf numFmtId="0" fontId="40" fillId="0" borderId="13" xfId="0" applyFont="1" applyBorder="1" applyAlignment="1" applyProtection="1">
      <alignment horizontal="center" wrapText="1"/>
    </xf>
    <xf numFmtId="0" fontId="38" fillId="0" borderId="6" xfId="0" applyFont="1" applyBorder="1" applyAlignment="1" applyProtection="1">
      <alignment wrapText="1"/>
    </xf>
    <xf numFmtId="0" fontId="38" fillId="0" borderId="9" xfId="0" applyFont="1" applyBorder="1" applyAlignment="1" applyProtection="1">
      <alignment horizontal="center" wrapText="1"/>
    </xf>
    <xf numFmtId="0" fontId="38" fillId="0" borderId="8" xfId="0" applyFont="1" applyBorder="1" applyAlignment="1" applyProtection="1">
      <alignment horizontal="center" wrapText="1"/>
    </xf>
    <xf numFmtId="0" fontId="38" fillId="0" borderId="10" xfId="0" applyFont="1" applyBorder="1" applyAlignment="1" applyProtection="1">
      <alignment horizontal="center" wrapText="1"/>
    </xf>
    <xf numFmtId="0" fontId="40" fillId="0" borderId="14" xfId="0" applyFont="1" applyBorder="1" applyAlignment="1" applyProtection="1">
      <alignment wrapText="1"/>
    </xf>
    <xf numFmtId="0" fontId="40" fillId="0" borderId="21" xfId="0" applyFont="1" applyBorder="1" applyAlignment="1" applyProtection="1">
      <alignment horizontal="center" wrapText="1"/>
    </xf>
    <xf numFmtId="0" fontId="40" fillId="0" borderId="22" xfId="0" applyFont="1" applyBorder="1" applyAlignment="1" applyProtection="1">
      <alignment wrapText="1"/>
    </xf>
    <xf numFmtId="0" fontId="34" fillId="0" borderId="42" xfId="0" applyFont="1" applyFill="1" applyBorder="1" applyAlignment="1" applyProtection="1">
      <alignment horizontal="center" vertical="center" wrapText="1"/>
    </xf>
    <xf numFmtId="164" fontId="34" fillId="0" borderId="42" xfId="0" applyNumberFormat="1" applyFont="1" applyFill="1" applyBorder="1" applyAlignment="1" applyProtection="1">
      <alignment horizontal="right" vertical="center" wrapText="1" indent="1"/>
    </xf>
    <xf numFmtId="164" fontId="34" fillId="0" borderId="32" xfId="0" applyNumberFormat="1" applyFont="1" applyFill="1" applyBorder="1" applyAlignment="1" applyProtection="1">
      <alignment horizontal="right" vertical="center" wrapText="1" indent="1"/>
    </xf>
    <xf numFmtId="49" fontId="37" fillId="0" borderId="11" xfId="5" applyNumberFormat="1" applyFont="1" applyFill="1" applyBorder="1" applyAlignment="1" applyProtection="1">
      <alignment horizontal="center" vertical="center" wrapText="1"/>
    </xf>
    <xf numFmtId="49" fontId="37" fillId="0" borderId="7" xfId="5" applyNumberFormat="1" applyFont="1" applyFill="1" applyBorder="1" applyAlignment="1" applyProtection="1">
      <alignment horizontal="center" vertical="center" wrapText="1"/>
    </xf>
    <xf numFmtId="49" fontId="37" fillId="0" borderId="12" xfId="5" applyNumberFormat="1" applyFont="1" applyFill="1" applyBorder="1" applyAlignment="1" applyProtection="1">
      <alignment horizontal="center" vertical="center" wrapText="1"/>
    </xf>
    <xf numFmtId="0" fontId="38" fillId="0" borderId="6" xfId="0" applyFont="1" applyBorder="1" applyAlignment="1" applyProtection="1">
      <alignment horizontal="left" vertical="center" wrapText="1" indent="1"/>
    </xf>
    <xf numFmtId="0" fontId="38" fillId="0" borderId="2" xfId="0" applyFont="1" applyBorder="1" applyAlignment="1" applyProtection="1">
      <alignment horizontal="left" vertical="center" wrapText="1" indent="1"/>
    </xf>
    <xf numFmtId="16" fontId="35" fillId="0" borderId="0" xfId="0" applyNumberFormat="1" applyFont="1" applyFill="1" applyAlignment="1">
      <alignment vertical="center" wrapText="1"/>
    </xf>
    <xf numFmtId="164" fontId="40" fillId="0" borderId="20" xfId="0" applyNumberFormat="1" applyFont="1" applyBorder="1" applyAlignment="1" applyProtection="1">
      <alignment horizontal="right" vertical="center" wrapText="1" indent="1"/>
    </xf>
    <xf numFmtId="164" fontId="40" fillId="0" borderId="20" xfId="0" quotePrefix="1" applyNumberFormat="1" applyFont="1" applyBorder="1" applyAlignment="1" applyProtection="1">
      <alignment horizontal="right" vertical="center" wrapText="1" indent="1"/>
    </xf>
    <xf numFmtId="0" fontId="40" fillId="0" borderId="21" xfId="0" applyFont="1" applyBorder="1" applyAlignment="1" applyProtection="1">
      <alignment horizontal="center" vertical="center" wrapText="1"/>
    </xf>
    <xf numFmtId="0" fontId="40" fillId="0" borderId="22" xfId="0" applyFont="1" applyBorder="1" applyAlignment="1" applyProtection="1">
      <alignment horizontal="left" vertical="center" wrapText="1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34" fillId="0" borderId="13" xfId="0" applyFont="1" applyFill="1" applyBorder="1" applyAlignment="1" applyProtection="1">
      <alignment horizontal="left" vertical="center"/>
    </xf>
    <xf numFmtId="0" fontId="34" fillId="0" borderId="35" xfId="0" applyFont="1" applyFill="1" applyBorder="1" applyAlignment="1" applyProtection="1">
      <alignment vertical="center" wrapText="1"/>
    </xf>
    <xf numFmtId="3" fontId="34" fillId="0" borderId="20" xfId="0" applyNumberFormat="1" applyFont="1" applyFill="1" applyBorder="1" applyAlignment="1" applyProtection="1">
      <alignment horizontal="right" vertical="center" wrapText="1" indent="3"/>
      <protection locked="0"/>
    </xf>
    <xf numFmtId="3" fontId="3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43" xfId="0" applyFont="1" applyFill="1" applyBorder="1" applyAlignment="1" applyProtection="1">
      <alignment horizontal="center" vertical="center" wrapText="1"/>
    </xf>
    <xf numFmtId="164" fontId="37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42" xfId="0" applyNumberFormat="1" applyFont="1" applyFill="1" applyBorder="1" applyAlignment="1" applyProtection="1">
      <alignment horizontal="center" vertical="center" wrapText="1"/>
    </xf>
    <xf numFmtId="164" fontId="34" fillId="0" borderId="32" xfId="0" applyNumberFormat="1" applyFont="1" applyFill="1" applyBorder="1" applyAlignment="1" applyProtection="1">
      <alignment horizontal="center" vertical="center" wrapText="1"/>
    </xf>
    <xf numFmtId="164" fontId="34" fillId="0" borderId="34" xfId="5" applyNumberFormat="1" applyFont="1" applyFill="1" applyBorder="1" applyAlignment="1" applyProtection="1">
      <alignment horizontal="right" vertical="center" wrapText="1" indent="1"/>
    </xf>
    <xf numFmtId="164" fontId="34" fillId="0" borderId="42" xfId="5" applyNumberFormat="1" applyFont="1" applyFill="1" applyBorder="1" applyAlignment="1" applyProtection="1">
      <alignment horizontal="right" vertical="center" wrapText="1" indent="1"/>
    </xf>
    <xf numFmtId="164" fontId="37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6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5" xfId="5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5" xfId="5" applyFont="1" applyFill="1" applyBorder="1" applyAlignment="1" applyProtection="1">
      <alignment horizontal="center" vertical="center" wrapText="1"/>
    </xf>
    <xf numFmtId="0" fontId="36" fillId="0" borderId="0" xfId="5" applyFont="1" applyFill="1"/>
    <xf numFmtId="0" fontId="37" fillId="0" borderId="0" xfId="5" applyFont="1" applyFill="1"/>
    <xf numFmtId="164" fontId="34" fillId="0" borderId="14" xfId="5" applyNumberFormat="1" applyFont="1" applyFill="1" applyBorder="1" applyAlignment="1" applyProtection="1">
      <alignment horizontal="right" vertical="center" wrapText="1" indent="1"/>
    </xf>
    <xf numFmtId="164" fontId="34" fillId="0" borderId="32" xfId="5" applyNumberFormat="1" applyFont="1" applyFill="1" applyBorder="1" applyAlignment="1" applyProtection="1">
      <alignment horizontal="right" vertical="center" wrapText="1" indent="1"/>
    </xf>
    <xf numFmtId="164" fontId="37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3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3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14" xfId="5" applyNumberFormat="1" applyFont="1" applyFill="1" applyBorder="1" applyAlignment="1" applyProtection="1">
      <alignment horizontal="right" vertical="center" wrapText="1" indent="1"/>
    </xf>
    <xf numFmtId="164" fontId="39" fillId="0" borderId="32" xfId="5" applyNumberFormat="1" applyFont="1" applyFill="1" applyBorder="1" applyAlignment="1" applyProtection="1">
      <alignment horizontal="right" vertical="center" wrapText="1" indent="1"/>
    </xf>
    <xf numFmtId="164" fontId="36" fillId="0" borderId="3" xfId="5" applyNumberFormat="1" applyFont="1" applyFill="1" applyBorder="1" applyAlignment="1" applyProtection="1">
      <alignment horizontal="right" vertical="center" wrapText="1" indent="1"/>
    </xf>
    <xf numFmtId="164" fontId="37" fillId="0" borderId="3" xfId="5" applyNumberFormat="1" applyFont="1" applyFill="1" applyBorder="1" applyAlignment="1" applyProtection="1">
      <alignment horizontal="right" vertical="center" wrapText="1" indent="1"/>
    </xf>
    <xf numFmtId="164" fontId="37" fillId="0" borderId="57" xfId="5" applyNumberFormat="1" applyFont="1" applyFill="1" applyBorder="1" applyAlignment="1" applyProtection="1">
      <alignment horizontal="right" vertical="center" wrapText="1" indent="1"/>
    </xf>
    <xf numFmtId="164" fontId="36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57" xfId="5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3" xfId="0" applyFont="1" applyBorder="1" applyAlignment="1" applyProtection="1">
      <alignment vertical="center" wrapText="1"/>
    </xf>
    <xf numFmtId="0" fontId="38" fillId="0" borderId="6" xfId="0" applyFont="1" applyBorder="1" applyAlignment="1" applyProtection="1">
      <alignment horizontal="left" vertical="center" wrapText="1"/>
    </xf>
    <xf numFmtId="0" fontId="39" fillId="0" borderId="0" xfId="5" applyFont="1" applyFill="1"/>
    <xf numFmtId="0" fontId="38" fillId="0" borderId="9" xfId="0" applyFont="1" applyBorder="1" applyAlignment="1" applyProtection="1">
      <alignment vertical="center" wrapText="1"/>
    </xf>
    <xf numFmtId="0" fontId="38" fillId="0" borderId="8" xfId="0" applyFont="1" applyBorder="1" applyAlignment="1" applyProtection="1">
      <alignment vertical="center" wrapText="1"/>
    </xf>
    <xf numFmtId="0" fontId="38" fillId="0" borderId="10" xfId="0" applyFont="1" applyBorder="1" applyAlignment="1" applyProtection="1">
      <alignment vertical="center" wrapText="1"/>
    </xf>
    <xf numFmtId="164" fontId="34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2" xfId="5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4" xfId="0" applyFont="1" applyBorder="1" applyAlignment="1" applyProtection="1">
      <alignment vertical="center" wrapText="1"/>
    </xf>
    <xf numFmtId="0" fontId="40" fillId="0" borderId="21" xfId="0" applyFont="1" applyBorder="1" applyAlignment="1" applyProtection="1">
      <alignment vertical="center" wrapText="1"/>
    </xf>
    <xf numFmtId="0" fontId="40" fillId="0" borderId="22" xfId="0" applyFont="1" applyBorder="1" applyAlignment="1" applyProtection="1">
      <alignment vertical="center" wrapText="1"/>
    </xf>
    <xf numFmtId="164" fontId="34" fillId="0" borderId="43" xfId="5" applyNumberFormat="1" applyFont="1" applyFill="1" applyBorder="1" applyAlignment="1" applyProtection="1">
      <alignment horizontal="right" vertical="center" wrapText="1" indent="1"/>
    </xf>
    <xf numFmtId="164" fontId="34" fillId="0" borderId="18" xfId="5" applyNumberFormat="1" applyFont="1" applyFill="1" applyBorder="1" applyAlignment="1" applyProtection="1">
      <alignment horizontal="right" vertical="center" wrapText="1" indent="1"/>
    </xf>
    <xf numFmtId="164" fontId="34" fillId="0" borderId="36" xfId="5" applyNumberFormat="1" applyFont="1" applyFill="1" applyBorder="1" applyAlignment="1" applyProtection="1">
      <alignment horizontal="right" vertical="center" wrapText="1" indent="1"/>
    </xf>
    <xf numFmtId="164" fontId="37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59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60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61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62" xfId="5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0" xfId="5" applyNumberFormat="1" applyFont="1" applyFill="1" applyBorder="1" applyAlignment="1" applyProtection="1">
      <alignment horizontal="right" vertical="center" wrapText="1" indent="1"/>
    </xf>
    <xf numFmtId="164" fontId="37" fillId="0" borderId="63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64" xfId="5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30" xfId="5" applyNumberFormat="1" applyFont="1" applyFill="1" applyBorder="1" applyAlignment="1" applyProtection="1">
      <alignment horizontal="right" vertical="center" wrapText="1" indent="1"/>
    </xf>
    <xf numFmtId="164" fontId="40" fillId="0" borderId="30" xfId="0" applyNumberFormat="1" applyFont="1" applyBorder="1" applyAlignment="1" applyProtection="1">
      <alignment horizontal="right" vertical="center" wrapText="1" indent="1"/>
    </xf>
    <xf numFmtId="164" fontId="40" fillId="0" borderId="14" xfId="0" applyNumberFormat="1" applyFont="1" applyBorder="1" applyAlignment="1" applyProtection="1">
      <alignment horizontal="right" vertical="center" wrapText="1" indent="1"/>
    </xf>
    <xf numFmtId="164" fontId="40" fillId="0" borderId="32" xfId="0" applyNumberFormat="1" applyFont="1" applyBorder="1" applyAlignment="1" applyProtection="1">
      <alignment horizontal="right" vertical="center" wrapText="1" indent="1"/>
    </xf>
    <xf numFmtId="164" fontId="40" fillId="0" borderId="30" xfId="0" quotePrefix="1" applyNumberFormat="1" applyFont="1" applyBorder="1" applyAlignment="1" applyProtection="1">
      <alignment horizontal="right" vertical="center" wrapText="1" indent="1"/>
    </xf>
    <xf numFmtId="164" fontId="40" fillId="0" borderId="14" xfId="0" quotePrefix="1" applyNumberFormat="1" applyFont="1" applyBorder="1" applyAlignment="1" applyProtection="1">
      <alignment horizontal="right" vertical="center" wrapText="1" indent="1"/>
    </xf>
    <xf numFmtId="164" fontId="40" fillId="0" borderId="32" xfId="0" quotePrefix="1" applyNumberFormat="1" applyFont="1" applyBorder="1" applyAlignment="1" applyProtection="1">
      <alignment horizontal="right" vertical="center" wrapText="1" indent="1"/>
    </xf>
    <xf numFmtId="0" fontId="40" fillId="0" borderId="21" xfId="0" applyFont="1" applyBorder="1" applyAlignment="1" applyProtection="1">
      <alignment horizontal="left" vertical="center" wrapText="1" indent="1"/>
    </xf>
    <xf numFmtId="164" fontId="37" fillId="0" borderId="41" xfId="5" applyNumberFormat="1" applyFont="1" applyFill="1" applyBorder="1" applyAlignment="1" applyProtection="1">
      <alignment horizontal="right" vertical="center" wrapText="1" indent="1"/>
    </xf>
    <xf numFmtId="164" fontId="37" fillId="0" borderId="13" xfId="5" applyNumberFormat="1" applyFont="1" applyFill="1" applyBorder="1" applyAlignment="1" applyProtection="1">
      <alignment horizontal="right" vertical="center" wrapText="1" indent="1"/>
    </xf>
    <xf numFmtId="164" fontId="37" fillId="0" borderId="20" xfId="5" applyNumberFormat="1" applyFont="1" applyFill="1" applyBorder="1" applyAlignment="1" applyProtection="1">
      <alignment horizontal="right" vertical="center" wrapText="1" indent="1"/>
    </xf>
    <xf numFmtId="164" fontId="37" fillId="0" borderId="21" xfId="5" applyNumberFormat="1" applyFont="1" applyFill="1" applyBorder="1" applyAlignment="1" applyProtection="1">
      <alignment horizontal="right" vertical="center" wrapText="1" indent="1"/>
    </xf>
    <xf numFmtId="164" fontId="37" fillId="0" borderId="39" xfId="5" applyNumberFormat="1" applyFont="1" applyFill="1" applyBorder="1" applyAlignment="1" applyProtection="1">
      <alignment horizontal="right" vertical="center" wrapText="1" inden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left" vertical="center" wrapText="1" indent="1"/>
    </xf>
    <xf numFmtId="164" fontId="40" fillId="0" borderId="0" xfId="0" quotePrefix="1" applyNumberFormat="1" applyFont="1" applyBorder="1" applyAlignment="1" applyProtection="1">
      <alignment horizontal="right" vertical="center" wrapText="1" indent="1"/>
    </xf>
    <xf numFmtId="164" fontId="17" fillId="0" borderId="27" xfId="5" applyNumberFormat="1" applyFont="1" applyFill="1" applyBorder="1" applyAlignment="1" applyProtection="1">
      <alignment horizontal="left"/>
    </xf>
    <xf numFmtId="0" fontId="43" fillId="0" borderId="30" xfId="5" applyFont="1" applyFill="1" applyBorder="1" applyAlignment="1" applyProtection="1">
      <alignment horizontal="center" vertical="center" wrapText="1"/>
    </xf>
    <xf numFmtId="0" fontId="43" fillId="0" borderId="31" xfId="5" applyFont="1" applyFill="1" applyBorder="1" applyAlignment="1" applyProtection="1">
      <alignment horizontal="center" vertical="center" wrapText="1"/>
    </xf>
    <xf numFmtId="0" fontId="43" fillId="0" borderId="32" xfId="5" applyFont="1" applyFill="1" applyBorder="1" applyAlignment="1" applyProtection="1">
      <alignment horizontal="center" vertical="center" wrapText="1"/>
    </xf>
    <xf numFmtId="164" fontId="10" fillId="0" borderId="0" xfId="5" applyNumberFormat="1" applyFont="1" applyFill="1" applyBorder="1" applyAlignment="1" applyProtection="1">
      <alignment horizontal="center" vertical="center"/>
    </xf>
    <xf numFmtId="164" fontId="17" fillId="0" borderId="27" xfId="5" applyNumberFormat="1" applyFont="1" applyFill="1" applyBorder="1" applyAlignment="1" applyProtection="1">
      <alignment horizontal="left" vertical="center"/>
    </xf>
    <xf numFmtId="0" fontId="15" fillId="0" borderId="0" xfId="5" applyFont="1" applyFill="1" applyAlignment="1" applyProtection="1">
      <alignment horizontal="center"/>
    </xf>
    <xf numFmtId="0" fontId="34" fillId="0" borderId="30" xfId="0" applyFont="1" applyFill="1" applyBorder="1" applyAlignment="1" applyProtection="1">
      <alignment horizontal="center" vertical="center" wrapText="1"/>
    </xf>
    <xf numFmtId="0" fontId="34" fillId="0" borderId="31" xfId="0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 applyProtection="1">
      <alignment horizontal="center" vertical="center" wrapText="1"/>
    </xf>
    <xf numFmtId="0" fontId="34" fillId="0" borderId="37" xfId="0" applyFont="1" applyFill="1" applyBorder="1" applyAlignment="1" applyProtection="1">
      <alignment horizontal="center" vertical="center" wrapText="1"/>
    </xf>
    <xf numFmtId="0" fontId="34" fillId="0" borderId="38" xfId="0" applyFont="1" applyFill="1" applyBorder="1" applyAlignment="1" applyProtection="1">
      <alignment horizontal="center" vertical="center" wrapText="1"/>
    </xf>
    <xf numFmtId="0" fontId="34" fillId="0" borderId="36" xfId="0" applyFont="1" applyFill="1" applyBorder="1" applyAlignment="1" applyProtection="1">
      <alignment horizontal="center" vertical="center" wrapText="1"/>
    </xf>
    <xf numFmtId="0" fontId="34" fillId="0" borderId="33" xfId="0" applyFont="1" applyFill="1" applyBorder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164" fontId="23" fillId="0" borderId="37" xfId="0" applyNumberFormat="1" applyFont="1" applyFill="1" applyBorder="1" applyAlignment="1" applyProtection="1">
      <alignment horizontal="center" vertical="center" wrapText="1"/>
    </xf>
    <xf numFmtId="164" fontId="23" fillId="0" borderId="38" xfId="0" applyNumberFormat="1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center" vertical="center" wrapText="1"/>
    </xf>
    <xf numFmtId="164" fontId="23" fillId="0" borderId="40" xfId="0" applyNumberFormat="1" applyFont="1" applyFill="1" applyBorder="1" applyAlignment="1" applyProtection="1">
      <alignment horizontal="center" vertical="center" wrapText="1"/>
    </xf>
    <xf numFmtId="164" fontId="23" fillId="0" borderId="45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right" indent="1"/>
    </xf>
    <xf numFmtId="0" fontId="23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 indent="1"/>
      <protection locked="0"/>
    </xf>
    <xf numFmtId="0" fontId="16" fillId="0" borderId="0" xfId="0" applyFont="1" applyFill="1" applyBorder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31" fillId="0" borderId="0" xfId="0" applyFont="1" applyAlignment="1">
      <alignment horizontal="center" wrapText="1"/>
    </xf>
    <xf numFmtId="0" fontId="16" fillId="0" borderId="51" xfId="0" applyFont="1" applyFill="1" applyBorder="1" applyAlignment="1">
      <alignment horizontal="justify" vertical="center" wrapText="1"/>
    </xf>
    <xf numFmtId="0" fontId="12" fillId="0" borderId="0" xfId="6" applyFont="1" applyFill="1" applyAlignment="1" applyProtection="1">
      <alignment horizontal="center" wrapText="1"/>
    </xf>
    <xf numFmtId="0" fontId="12" fillId="0" borderId="0" xfId="6" applyFont="1" applyFill="1" applyAlignment="1" applyProtection="1">
      <alignment horizontal="center"/>
    </xf>
    <xf numFmtId="0" fontId="32" fillId="0" borderId="68" xfId="6" applyFont="1" applyFill="1" applyBorder="1" applyAlignment="1" applyProtection="1">
      <alignment horizontal="left" vertical="center" indent="1"/>
    </xf>
    <xf numFmtId="0" fontId="32" fillId="0" borderId="27" xfId="6" applyFont="1" applyFill="1" applyBorder="1" applyAlignment="1" applyProtection="1">
      <alignment horizontal="left" vertical="center" indent="1"/>
    </xf>
    <xf numFmtId="0" fontId="32" fillId="0" borderId="33" xfId="6" applyFont="1" applyFill="1" applyBorder="1" applyAlignment="1" applyProtection="1">
      <alignment horizontal="left" vertical="center" indent="1"/>
    </xf>
    <xf numFmtId="0" fontId="32" fillId="0" borderId="30" xfId="6" applyFont="1" applyFill="1" applyBorder="1" applyAlignment="1" applyProtection="1">
      <alignment horizontal="left" vertical="center" indent="1"/>
    </xf>
    <xf numFmtId="0" fontId="32" fillId="0" borderId="31" xfId="6" applyFont="1" applyFill="1" applyBorder="1" applyAlignment="1" applyProtection="1">
      <alignment horizontal="left" vertical="center" indent="1"/>
    </xf>
    <xf numFmtId="0" fontId="32" fillId="0" borderId="32" xfId="6" applyFont="1" applyFill="1" applyBorder="1" applyAlignment="1" applyProtection="1">
      <alignment horizontal="left" vertical="center" indent="1"/>
    </xf>
  </cellXfs>
  <cellStyles count="7">
    <cellStyle name="Ezres 2" xfId="2"/>
    <cellStyle name="Hiperhivatkozás" xfId="3"/>
    <cellStyle name="Már látott hiperhivatkozás" xfId="4"/>
    <cellStyle name="Normál" xfId="0" builtinId="0"/>
    <cellStyle name="Normál 2" xfId="1"/>
    <cellStyle name="Normál_KVRENMUNKA" xfId="5"/>
    <cellStyle name="Normál_SEGEDLETEK" xfId="6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view="pageLayout" zoomScaleNormal="100" workbookViewId="0">
      <selection activeCell="I4" sqref="I4"/>
    </sheetView>
  </sheetViews>
  <sheetFormatPr defaultRowHeight="15" x14ac:dyDescent="0.25"/>
  <cols>
    <col min="1" max="1" width="3.85546875" customWidth="1"/>
    <col min="2" max="2" width="39" customWidth="1"/>
    <col min="3" max="3" width="6.85546875" customWidth="1"/>
    <col min="4" max="4" width="6.7109375" customWidth="1"/>
    <col min="5" max="5" width="6.140625" customWidth="1"/>
    <col min="6" max="6" width="6.7109375" customWidth="1"/>
    <col min="7" max="7" width="7.140625" customWidth="1"/>
    <col min="8" max="8" width="7.7109375" customWidth="1"/>
    <col min="9" max="9" width="7.5703125" customWidth="1"/>
    <col min="10" max="10" width="7.7109375" customWidth="1"/>
  </cols>
  <sheetData>
    <row r="1" spans="1:10" x14ac:dyDescent="0.25">
      <c r="A1" s="489" t="s">
        <v>0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0" ht="15.75" thickBot="1" x14ac:dyDescent="0.3">
      <c r="A2" s="490" t="s">
        <v>243</v>
      </c>
      <c r="B2" s="490"/>
      <c r="C2" s="6"/>
      <c r="D2" s="6"/>
      <c r="E2" s="6"/>
      <c r="F2" s="6"/>
      <c r="G2" s="6"/>
      <c r="H2" s="6"/>
      <c r="I2" s="6"/>
      <c r="J2" s="6" t="s">
        <v>249</v>
      </c>
    </row>
    <row r="3" spans="1:10" s="294" customFormat="1" ht="20.25" thickBot="1" x14ac:dyDescent="0.2">
      <c r="A3" s="292" t="s">
        <v>2</v>
      </c>
      <c r="B3" s="293" t="s">
        <v>3</v>
      </c>
      <c r="C3" s="486" t="s">
        <v>437</v>
      </c>
      <c r="D3" s="487"/>
      <c r="E3" s="487"/>
      <c r="F3" s="488"/>
      <c r="G3" s="486" t="s">
        <v>438</v>
      </c>
      <c r="H3" s="487"/>
      <c r="I3" s="487"/>
      <c r="J3" s="488"/>
    </row>
    <row r="4" spans="1:10" s="294" customFormat="1" ht="10.5" thickBot="1" x14ac:dyDescent="0.2">
      <c r="A4" s="295" t="s">
        <v>240</v>
      </c>
      <c r="B4" s="296" t="s">
        <v>241</v>
      </c>
      <c r="C4" s="297" t="s">
        <v>242</v>
      </c>
      <c r="D4" s="297" t="s">
        <v>250</v>
      </c>
      <c r="E4" s="297" t="s">
        <v>251</v>
      </c>
      <c r="F4" s="297" t="s">
        <v>252</v>
      </c>
      <c r="G4" s="297" t="s">
        <v>429</v>
      </c>
      <c r="H4" s="297" t="s">
        <v>430</v>
      </c>
      <c r="I4" s="297" t="s">
        <v>431</v>
      </c>
      <c r="J4" s="297" t="s">
        <v>432</v>
      </c>
    </row>
    <row r="5" spans="1:10" s="294" customFormat="1" ht="39.75" thickBot="1" x14ac:dyDescent="0.2">
      <c r="A5" s="295"/>
      <c r="B5" s="296"/>
      <c r="C5" s="297" t="s">
        <v>245</v>
      </c>
      <c r="D5" s="297" t="s">
        <v>246</v>
      </c>
      <c r="E5" s="297" t="s">
        <v>247</v>
      </c>
      <c r="F5" s="297" t="s">
        <v>248</v>
      </c>
      <c r="G5" s="297" t="s">
        <v>245</v>
      </c>
      <c r="H5" s="297" t="s">
        <v>246</v>
      </c>
      <c r="I5" s="297" t="s">
        <v>247</v>
      </c>
      <c r="J5" s="297" t="s">
        <v>248</v>
      </c>
    </row>
    <row r="6" spans="1:10" s="294" customFormat="1" ht="10.5" thickBot="1" x14ac:dyDescent="0.2">
      <c r="A6" s="298" t="s">
        <v>5</v>
      </c>
      <c r="B6" s="299" t="s">
        <v>6</v>
      </c>
      <c r="C6" s="300">
        <f>C7+C8+C9+C10+C11+C12</f>
        <v>65680</v>
      </c>
      <c r="D6" s="300">
        <f>D7+D8+D9+D10+D12</f>
        <v>65680</v>
      </c>
      <c r="E6" s="300">
        <v>0</v>
      </c>
      <c r="F6" s="300">
        <v>0</v>
      </c>
      <c r="G6" s="300">
        <f>G7+G8+G9+G10+G11+G12</f>
        <v>68232</v>
      </c>
      <c r="H6" s="300">
        <f>H7+H8+H9+H10+H11+H12</f>
        <v>68232</v>
      </c>
      <c r="I6" s="300">
        <v>0</v>
      </c>
      <c r="J6" s="300">
        <v>0</v>
      </c>
    </row>
    <row r="7" spans="1:10" s="294" customFormat="1" ht="16.5" customHeight="1" x14ac:dyDescent="0.15">
      <c r="A7" s="301" t="s">
        <v>7</v>
      </c>
      <c r="B7" s="302" t="s">
        <v>8</v>
      </c>
      <c r="C7" s="303">
        <f>D7+E7+F7</f>
        <v>11621</v>
      </c>
      <c r="D7" s="303">
        <v>11621</v>
      </c>
      <c r="E7" s="303"/>
      <c r="F7" s="303"/>
      <c r="G7" s="303">
        <f>H7+I7+J7</f>
        <v>14659</v>
      </c>
      <c r="H7" s="303">
        <v>14659</v>
      </c>
      <c r="I7" s="303"/>
      <c r="J7" s="303"/>
    </row>
    <row r="8" spans="1:10" s="294" customFormat="1" ht="18" customHeight="1" x14ac:dyDescent="0.15">
      <c r="A8" s="304" t="s">
        <v>9</v>
      </c>
      <c r="B8" s="305" t="s">
        <v>10</v>
      </c>
      <c r="C8" s="303">
        <f t="shared" ref="C8:C60" si="0">D8+E8+F8</f>
        <v>15968</v>
      </c>
      <c r="D8" s="303">
        <v>15968</v>
      </c>
      <c r="E8" s="303"/>
      <c r="F8" s="303"/>
      <c r="G8" s="303">
        <f t="shared" ref="G8:G11" si="1">H8+I8+J8</f>
        <v>15968</v>
      </c>
      <c r="H8" s="303">
        <v>15968</v>
      </c>
      <c r="I8" s="303"/>
      <c r="J8" s="303"/>
    </row>
    <row r="9" spans="1:10" s="294" customFormat="1" ht="18" customHeight="1" x14ac:dyDescent="0.15">
      <c r="A9" s="304" t="s">
        <v>11</v>
      </c>
      <c r="B9" s="305" t="s">
        <v>12</v>
      </c>
      <c r="C9" s="303">
        <f t="shared" si="0"/>
        <v>26067</v>
      </c>
      <c r="D9" s="303">
        <v>26067</v>
      </c>
      <c r="E9" s="303"/>
      <c r="F9" s="303"/>
      <c r="G9" s="303">
        <f t="shared" si="1"/>
        <v>23029</v>
      </c>
      <c r="H9" s="303">
        <v>23029</v>
      </c>
      <c r="I9" s="303"/>
      <c r="J9" s="303"/>
    </row>
    <row r="10" spans="1:10" s="294" customFormat="1" ht="8.25" x14ac:dyDescent="0.15">
      <c r="A10" s="304" t="s">
        <v>13</v>
      </c>
      <c r="B10" s="305" t="s">
        <v>14</v>
      </c>
      <c r="C10" s="303">
        <f t="shared" si="0"/>
        <v>856</v>
      </c>
      <c r="D10" s="303">
        <v>856</v>
      </c>
      <c r="E10" s="303"/>
      <c r="F10" s="303"/>
      <c r="G10" s="303">
        <f t="shared" si="1"/>
        <v>856</v>
      </c>
      <c r="H10" s="303">
        <v>856</v>
      </c>
      <c r="I10" s="303"/>
      <c r="J10" s="303"/>
    </row>
    <row r="11" spans="1:10" s="294" customFormat="1" ht="8.25" x14ac:dyDescent="0.15">
      <c r="A11" s="304" t="s">
        <v>15</v>
      </c>
      <c r="B11" s="305" t="s">
        <v>16</v>
      </c>
      <c r="C11" s="303">
        <f t="shared" si="0"/>
        <v>0</v>
      </c>
      <c r="D11" s="303"/>
      <c r="E11" s="303"/>
      <c r="F11" s="303"/>
      <c r="G11" s="303">
        <f t="shared" si="1"/>
        <v>6632</v>
      </c>
      <c r="H11" s="303">
        <v>6632</v>
      </c>
      <c r="I11" s="303"/>
      <c r="J11" s="303"/>
    </row>
    <row r="12" spans="1:10" s="294" customFormat="1" ht="9" thickBot="1" x14ac:dyDescent="0.2">
      <c r="A12" s="306" t="s">
        <v>17</v>
      </c>
      <c r="B12" s="307" t="s">
        <v>18</v>
      </c>
      <c r="C12" s="303">
        <v>11168</v>
      </c>
      <c r="D12" s="303">
        <v>11168</v>
      </c>
      <c r="E12" s="303"/>
      <c r="F12" s="303"/>
      <c r="G12" s="303">
        <v>7088</v>
      </c>
      <c r="H12" s="303">
        <v>7088</v>
      </c>
      <c r="I12" s="303"/>
      <c r="J12" s="303"/>
    </row>
    <row r="13" spans="1:10" s="294" customFormat="1" ht="10.5" thickBot="1" x14ac:dyDescent="0.2">
      <c r="A13" s="298" t="s">
        <v>19</v>
      </c>
      <c r="B13" s="308" t="s">
        <v>20</v>
      </c>
      <c r="C13" s="300">
        <f>0</f>
        <v>0</v>
      </c>
      <c r="D13" s="300">
        <v>0</v>
      </c>
      <c r="E13" s="300">
        <v>0</v>
      </c>
      <c r="F13" s="300">
        <v>0</v>
      </c>
      <c r="G13" s="300">
        <f>0</f>
        <v>0</v>
      </c>
      <c r="H13" s="300">
        <v>0</v>
      </c>
      <c r="I13" s="300">
        <v>0</v>
      </c>
      <c r="J13" s="300">
        <v>0</v>
      </c>
    </row>
    <row r="14" spans="1:10" s="294" customFormat="1" ht="8.25" x14ac:dyDescent="0.15">
      <c r="A14" s="301" t="s">
        <v>21</v>
      </c>
      <c r="B14" s="302" t="s">
        <v>22</v>
      </c>
      <c r="C14" s="303">
        <f t="shared" si="0"/>
        <v>0</v>
      </c>
      <c r="D14" s="303"/>
      <c r="E14" s="303"/>
      <c r="F14" s="303"/>
      <c r="G14" s="303">
        <f t="shared" ref="G14:G19" si="2">H14+I14+J14</f>
        <v>0</v>
      </c>
      <c r="H14" s="303"/>
      <c r="I14" s="303"/>
      <c r="J14" s="303"/>
    </row>
    <row r="15" spans="1:10" s="294" customFormat="1" ht="17.25" customHeight="1" x14ac:dyDescent="0.15">
      <c r="A15" s="304" t="s">
        <v>23</v>
      </c>
      <c r="B15" s="305" t="s">
        <v>24</v>
      </c>
      <c r="C15" s="303">
        <f t="shared" si="0"/>
        <v>0</v>
      </c>
      <c r="D15" s="309"/>
      <c r="E15" s="309"/>
      <c r="F15" s="309"/>
      <c r="G15" s="303">
        <f t="shared" si="2"/>
        <v>0</v>
      </c>
      <c r="H15" s="309"/>
      <c r="I15" s="309"/>
      <c r="J15" s="309"/>
    </row>
    <row r="16" spans="1:10" s="294" customFormat="1" ht="17.25" customHeight="1" x14ac:dyDescent="0.15">
      <c r="A16" s="304" t="s">
        <v>25</v>
      </c>
      <c r="B16" s="305" t="s">
        <v>26</v>
      </c>
      <c r="C16" s="303">
        <f t="shared" si="0"/>
        <v>0</v>
      </c>
      <c r="D16" s="309"/>
      <c r="E16" s="309"/>
      <c r="F16" s="309"/>
      <c r="G16" s="303">
        <f t="shared" si="2"/>
        <v>0</v>
      </c>
      <c r="H16" s="309"/>
      <c r="I16" s="309"/>
      <c r="J16" s="309"/>
    </row>
    <row r="17" spans="1:10" s="294" customFormat="1" ht="18" customHeight="1" x14ac:dyDescent="0.15">
      <c r="A17" s="304" t="s">
        <v>27</v>
      </c>
      <c r="B17" s="305" t="s">
        <v>28</v>
      </c>
      <c r="C17" s="303">
        <f t="shared" si="0"/>
        <v>0</v>
      </c>
      <c r="D17" s="309"/>
      <c r="E17" s="309"/>
      <c r="F17" s="309"/>
      <c r="G17" s="303">
        <f t="shared" si="2"/>
        <v>0</v>
      </c>
      <c r="H17" s="309"/>
      <c r="I17" s="309"/>
      <c r="J17" s="309"/>
    </row>
    <row r="18" spans="1:10" s="294" customFormat="1" ht="8.25" x14ac:dyDescent="0.15">
      <c r="A18" s="304" t="s">
        <v>29</v>
      </c>
      <c r="B18" s="305" t="s">
        <v>30</v>
      </c>
      <c r="C18" s="303">
        <f t="shared" si="0"/>
        <v>0</v>
      </c>
      <c r="D18" s="309"/>
      <c r="E18" s="309"/>
      <c r="F18" s="309"/>
      <c r="G18" s="303">
        <f t="shared" si="2"/>
        <v>0</v>
      </c>
      <c r="H18" s="309"/>
      <c r="I18" s="309"/>
      <c r="J18" s="309"/>
    </row>
    <row r="19" spans="1:10" s="294" customFormat="1" ht="9" thickBot="1" x14ac:dyDescent="0.2">
      <c r="A19" s="306" t="s">
        <v>31</v>
      </c>
      <c r="B19" s="307" t="s">
        <v>32</v>
      </c>
      <c r="C19" s="303">
        <f t="shared" si="0"/>
        <v>0</v>
      </c>
      <c r="D19" s="310"/>
      <c r="E19" s="310"/>
      <c r="F19" s="310"/>
      <c r="G19" s="303">
        <f t="shared" si="2"/>
        <v>0</v>
      </c>
      <c r="H19" s="310"/>
      <c r="I19" s="310"/>
      <c r="J19" s="310"/>
    </row>
    <row r="20" spans="1:10" s="294" customFormat="1" ht="10.5" thickBot="1" x14ac:dyDescent="0.2">
      <c r="A20" s="298" t="s">
        <v>33</v>
      </c>
      <c r="B20" s="299" t="s">
        <v>34</v>
      </c>
      <c r="C20" s="300">
        <f>C21+C22+C23+C24+C25</f>
        <v>238254</v>
      </c>
      <c r="D20" s="300">
        <v>0</v>
      </c>
      <c r="E20" s="300">
        <f>E25</f>
        <v>238254</v>
      </c>
      <c r="F20" s="300">
        <v>0</v>
      </c>
      <c r="G20" s="300">
        <f>G21+G22+G23+G24+G25</f>
        <v>238254</v>
      </c>
      <c r="H20" s="300">
        <v>0</v>
      </c>
      <c r="I20" s="300">
        <f>I25</f>
        <v>238254</v>
      </c>
      <c r="J20" s="300">
        <v>0</v>
      </c>
    </row>
    <row r="21" spans="1:10" s="294" customFormat="1" ht="8.25" x14ac:dyDescent="0.15">
      <c r="A21" s="301" t="s">
        <v>35</v>
      </c>
      <c r="B21" s="302" t="s">
        <v>36</v>
      </c>
      <c r="C21" s="303">
        <f t="shared" si="0"/>
        <v>0</v>
      </c>
      <c r="D21" s="303"/>
      <c r="E21" s="303"/>
      <c r="F21" s="303"/>
      <c r="G21" s="303">
        <f t="shared" ref="G21:G24" si="3">H21+I21+J21</f>
        <v>0</v>
      </c>
      <c r="H21" s="303"/>
      <c r="I21" s="303"/>
      <c r="J21" s="303"/>
    </row>
    <row r="22" spans="1:10" s="294" customFormat="1" ht="16.5" customHeight="1" x14ac:dyDescent="0.15">
      <c r="A22" s="304" t="s">
        <v>37</v>
      </c>
      <c r="B22" s="305" t="s">
        <v>38</v>
      </c>
      <c r="C22" s="303">
        <f t="shared" si="0"/>
        <v>0</v>
      </c>
      <c r="D22" s="309"/>
      <c r="E22" s="309"/>
      <c r="F22" s="309"/>
      <c r="G22" s="303">
        <f t="shared" si="3"/>
        <v>0</v>
      </c>
      <c r="H22" s="309"/>
      <c r="I22" s="309"/>
      <c r="J22" s="309"/>
    </row>
    <row r="23" spans="1:10" s="294" customFormat="1" ht="25.5" customHeight="1" x14ac:dyDescent="0.15">
      <c r="A23" s="304" t="s">
        <v>39</v>
      </c>
      <c r="B23" s="305" t="s">
        <v>40</v>
      </c>
      <c r="C23" s="303">
        <f t="shared" si="0"/>
        <v>0</v>
      </c>
      <c r="D23" s="309"/>
      <c r="E23" s="309"/>
      <c r="F23" s="309"/>
      <c r="G23" s="303">
        <f t="shared" si="3"/>
        <v>0</v>
      </c>
      <c r="H23" s="309"/>
      <c r="I23" s="309"/>
      <c r="J23" s="309"/>
    </row>
    <row r="24" spans="1:10" s="294" customFormat="1" ht="15" customHeight="1" x14ac:dyDescent="0.15">
      <c r="A24" s="304" t="s">
        <v>41</v>
      </c>
      <c r="B24" s="305" t="s">
        <v>42</v>
      </c>
      <c r="C24" s="303">
        <f t="shared" si="0"/>
        <v>0</v>
      </c>
      <c r="D24" s="309"/>
      <c r="E24" s="309"/>
      <c r="F24" s="309"/>
      <c r="G24" s="303">
        <f t="shared" si="3"/>
        <v>0</v>
      </c>
      <c r="H24" s="309"/>
      <c r="I24" s="309"/>
      <c r="J24" s="309"/>
    </row>
    <row r="25" spans="1:10" s="294" customFormat="1" ht="8.25" x14ac:dyDescent="0.15">
      <c r="A25" s="304" t="s">
        <v>43</v>
      </c>
      <c r="B25" s="305" t="s">
        <v>44</v>
      </c>
      <c r="C25" s="303">
        <v>238254</v>
      </c>
      <c r="D25" s="309"/>
      <c r="E25" s="309">
        <v>238254</v>
      </c>
      <c r="F25" s="309"/>
      <c r="G25" s="303">
        <v>238254</v>
      </c>
      <c r="H25" s="309"/>
      <c r="I25" s="309">
        <v>238254</v>
      </c>
      <c r="J25" s="309"/>
    </row>
    <row r="26" spans="1:10" s="294" customFormat="1" ht="9" thickBot="1" x14ac:dyDescent="0.2">
      <c r="A26" s="306" t="s">
        <v>45</v>
      </c>
      <c r="B26" s="307" t="s">
        <v>46</v>
      </c>
      <c r="C26" s="303">
        <v>232222</v>
      </c>
      <c r="D26" s="310"/>
      <c r="E26" s="310">
        <v>232222</v>
      </c>
      <c r="F26" s="310"/>
      <c r="G26" s="303">
        <v>232222</v>
      </c>
      <c r="H26" s="310"/>
      <c r="I26" s="310">
        <v>232222</v>
      </c>
      <c r="J26" s="310"/>
    </row>
    <row r="27" spans="1:10" s="294" customFormat="1" ht="10.5" thickBot="1" x14ac:dyDescent="0.2">
      <c r="A27" s="298" t="s">
        <v>47</v>
      </c>
      <c r="B27" s="299" t="s">
        <v>48</v>
      </c>
      <c r="C27" s="311">
        <f>C28+C31+C32+C33</f>
        <v>6155</v>
      </c>
      <c r="D27" s="311">
        <f t="shared" ref="D27:F27" si="4">D28+D31+D32+D33</f>
        <v>6155</v>
      </c>
      <c r="E27" s="311">
        <f t="shared" si="4"/>
        <v>0</v>
      </c>
      <c r="F27" s="311">
        <f t="shared" si="4"/>
        <v>0</v>
      </c>
      <c r="G27" s="311">
        <f>G28+G31+G32+G33</f>
        <v>6155</v>
      </c>
      <c r="H27" s="311">
        <f t="shared" ref="H27:J27" si="5">H28+H31+H32+H33</f>
        <v>6155</v>
      </c>
      <c r="I27" s="311">
        <f t="shared" si="5"/>
        <v>0</v>
      </c>
      <c r="J27" s="311">
        <f t="shared" si="5"/>
        <v>0</v>
      </c>
    </row>
    <row r="28" spans="1:10" s="294" customFormat="1" ht="8.25" x14ac:dyDescent="0.15">
      <c r="A28" s="301" t="s">
        <v>49</v>
      </c>
      <c r="B28" s="302" t="s">
        <v>50</v>
      </c>
      <c r="C28" s="303">
        <f>D28+E28+F28</f>
        <v>4800</v>
      </c>
      <c r="D28" s="303">
        <f>D29+D30</f>
        <v>4800</v>
      </c>
      <c r="E28" s="303"/>
      <c r="F28" s="303"/>
      <c r="G28" s="303">
        <f>H28+I28+J28</f>
        <v>4800</v>
      </c>
      <c r="H28" s="303">
        <f>H29+H30</f>
        <v>4800</v>
      </c>
      <c r="I28" s="303">
        <f t="shared" ref="I28" si="6">J28+K28+L28</f>
        <v>0</v>
      </c>
      <c r="J28" s="303">
        <f t="shared" ref="J28" si="7">K28+L28+M28</f>
        <v>0</v>
      </c>
    </row>
    <row r="29" spans="1:10" s="294" customFormat="1" ht="16.5" x14ac:dyDescent="0.15">
      <c r="A29" s="304" t="s">
        <v>51</v>
      </c>
      <c r="B29" s="305" t="s">
        <v>52</v>
      </c>
      <c r="C29" s="303">
        <f t="shared" si="0"/>
        <v>2000</v>
      </c>
      <c r="D29" s="309">
        <v>2000</v>
      </c>
      <c r="E29" s="309"/>
      <c r="F29" s="309"/>
      <c r="G29" s="303">
        <f t="shared" ref="G29:G33" si="8">H29+I29+J29</f>
        <v>2000</v>
      </c>
      <c r="H29" s="309">
        <v>2000</v>
      </c>
      <c r="I29" s="309"/>
      <c r="J29" s="309"/>
    </row>
    <row r="30" spans="1:10" s="294" customFormat="1" ht="16.5" x14ac:dyDescent="0.15">
      <c r="A30" s="304" t="s">
        <v>53</v>
      </c>
      <c r="B30" s="305" t="s">
        <v>54</v>
      </c>
      <c r="C30" s="303">
        <f t="shared" si="0"/>
        <v>2800</v>
      </c>
      <c r="D30" s="309">
        <v>2800</v>
      </c>
      <c r="E30" s="309"/>
      <c r="F30" s="309"/>
      <c r="G30" s="303">
        <f t="shared" si="8"/>
        <v>2800</v>
      </c>
      <c r="H30" s="309">
        <v>2800</v>
      </c>
      <c r="I30" s="309"/>
      <c r="J30" s="309"/>
    </row>
    <row r="31" spans="1:10" s="294" customFormat="1" ht="8.25" x14ac:dyDescent="0.15">
      <c r="A31" s="304" t="s">
        <v>55</v>
      </c>
      <c r="B31" s="305" t="s">
        <v>56</v>
      </c>
      <c r="C31" s="303">
        <f t="shared" si="0"/>
        <v>960</v>
      </c>
      <c r="D31" s="309">
        <v>960</v>
      </c>
      <c r="E31" s="309"/>
      <c r="F31" s="309"/>
      <c r="G31" s="303">
        <f t="shared" si="8"/>
        <v>960</v>
      </c>
      <c r="H31" s="309">
        <v>960</v>
      </c>
      <c r="I31" s="309"/>
      <c r="J31" s="309"/>
    </row>
    <row r="32" spans="1:10" s="294" customFormat="1" ht="8.25" x14ac:dyDescent="0.15">
      <c r="A32" s="304" t="s">
        <v>57</v>
      </c>
      <c r="B32" s="305" t="s">
        <v>58</v>
      </c>
      <c r="C32" s="303">
        <f t="shared" si="0"/>
        <v>210</v>
      </c>
      <c r="D32" s="309">
        <v>210</v>
      </c>
      <c r="E32" s="309"/>
      <c r="F32" s="309"/>
      <c r="G32" s="303">
        <f t="shared" si="8"/>
        <v>210</v>
      </c>
      <c r="H32" s="309">
        <v>210</v>
      </c>
      <c r="I32" s="309"/>
      <c r="J32" s="309"/>
    </row>
    <row r="33" spans="1:10" s="294" customFormat="1" ht="9" thickBot="1" x14ac:dyDescent="0.2">
      <c r="A33" s="306" t="s">
        <v>59</v>
      </c>
      <c r="B33" s="307" t="s">
        <v>60</v>
      </c>
      <c r="C33" s="303">
        <f t="shared" si="0"/>
        <v>185</v>
      </c>
      <c r="D33" s="310">
        <v>185</v>
      </c>
      <c r="E33" s="310"/>
      <c r="F33" s="310"/>
      <c r="G33" s="303">
        <f t="shared" si="8"/>
        <v>185</v>
      </c>
      <c r="H33" s="310">
        <v>185</v>
      </c>
      <c r="I33" s="310"/>
      <c r="J33" s="310"/>
    </row>
    <row r="34" spans="1:10" s="294" customFormat="1" ht="10.5" thickBot="1" x14ac:dyDescent="0.2">
      <c r="A34" s="298" t="s">
        <v>61</v>
      </c>
      <c r="B34" s="299" t="s">
        <v>62</v>
      </c>
      <c r="C34" s="300">
        <f>C35+C36+C37+C38+C39+C40+C41+C42+C43+C44</f>
        <v>8886</v>
      </c>
      <c r="D34" s="300">
        <f t="shared" ref="D34:F34" si="9">D35+D36+D37+D38+D39+D40+D41+D42+D43+D44</f>
        <v>2294</v>
      </c>
      <c r="E34" s="300">
        <f t="shared" si="9"/>
        <v>6592</v>
      </c>
      <c r="F34" s="300">
        <f t="shared" si="9"/>
        <v>0</v>
      </c>
      <c r="G34" s="300">
        <f>G35+G36+G37+G38+G39+G40+G41+G42+G43+G44</f>
        <v>14254</v>
      </c>
      <c r="H34" s="300">
        <f t="shared" ref="H34:J34" si="10">H35+H36+H37+H38+H39+H40+H41+H42+H43+H44</f>
        <v>5558</v>
      </c>
      <c r="I34" s="300">
        <f t="shared" si="10"/>
        <v>8696</v>
      </c>
      <c r="J34" s="300">
        <f t="shared" si="10"/>
        <v>0</v>
      </c>
    </row>
    <row r="35" spans="1:10" s="294" customFormat="1" ht="8.25" x14ac:dyDescent="0.15">
      <c r="A35" s="301" t="s">
        <v>63</v>
      </c>
      <c r="B35" s="302" t="s">
        <v>64</v>
      </c>
      <c r="C35" s="303">
        <f t="shared" si="0"/>
        <v>0</v>
      </c>
      <c r="D35" s="303"/>
      <c r="E35" s="303"/>
      <c r="F35" s="303"/>
      <c r="G35" s="303">
        <f t="shared" ref="G35:G44" si="11">H35+I35+J35</f>
        <v>150</v>
      </c>
      <c r="H35" s="303">
        <v>150</v>
      </c>
      <c r="I35" s="303"/>
      <c r="J35" s="303"/>
    </row>
    <row r="36" spans="1:10" s="294" customFormat="1" ht="8.25" x14ac:dyDescent="0.15">
      <c r="A36" s="304" t="s">
        <v>65</v>
      </c>
      <c r="B36" s="305" t="s">
        <v>66</v>
      </c>
      <c r="C36" s="303">
        <f t="shared" si="0"/>
        <v>5402</v>
      </c>
      <c r="D36" s="309"/>
      <c r="E36" s="309">
        <v>5402</v>
      </c>
      <c r="F36" s="309"/>
      <c r="G36" s="303">
        <f t="shared" si="11"/>
        <v>6847</v>
      </c>
      <c r="H36" s="309"/>
      <c r="I36" s="309">
        <v>6847</v>
      </c>
      <c r="J36" s="309"/>
    </row>
    <row r="37" spans="1:10" s="294" customFormat="1" ht="8.25" x14ac:dyDescent="0.15">
      <c r="A37" s="304" t="s">
        <v>67</v>
      </c>
      <c r="B37" s="305" t="s">
        <v>68</v>
      </c>
      <c r="C37" s="303">
        <f t="shared" si="0"/>
        <v>0</v>
      </c>
      <c r="D37" s="309"/>
      <c r="E37" s="309"/>
      <c r="F37" s="309"/>
      <c r="G37" s="303">
        <f t="shared" si="11"/>
        <v>1000</v>
      </c>
      <c r="H37" s="309">
        <v>1000</v>
      </c>
      <c r="I37" s="309"/>
      <c r="J37" s="309"/>
    </row>
    <row r="38" spans="1:10" s="294" customFormat="1" ht="8.25" x14ac:dyDescent="0.15">
      <c r="A38" s="304" t="s">
        <v>69</v>
      </c>
      <c r="B38" s="305" t="s">
        <v>70</v>
      </c>
      <c r="C38" s="303">
        <f t="shared" si="0"/>
        <v>0</v>
      </c>
      <c r="D38" s="309"/>
      <c r="E38" s="309"/>
      <c r="F38" s="309"/>
      <c r="G38" s="303">
        <f t="shared" si="11"/>
        <v>0</v>
      </c>
      <c r="H38" s="309"/>
      <c r="I38" s="309"/>
      <c r="J38" s="309"/>
    </row>
    <row r="39" spans="1:10" s="294" customFormat="1" ht="8.25" x14ac:dyDescent="0.15">
      <c r="A39" s="304" t="s">
        <v>71</v>
      </c>
      <c r="B39" s="305" t="s">
        <v>72</v>
      </c>
      <c r="C39" s="303">
        <f t="shared" si="0"/>
        <v>1728</v>
      </c>
      <c r="D39" s="309">
        <v>1728</v>
      </c>
      <c r="E39" s="309"/>
      <c r="F39" s="309"/>
      <c r="G39" s="303">
        <f t="shared" si="11"/>
        <v>3697</v>
      </c>
      <c r="H39" s="309">
        <v>3697</v>
      </c>
      <c r="I39" s="309"/>
      <c r="J39" s="309"/>
    </row>
    <row r="40" spans="1:10" s="294" customFormat="1" ht="8.25" x14ac:dyDescent="0.15">
      <c r="A40" s="304" t="s">
        <v>73</v>
      </c>
      <c r="B40" s="305" t="s">
        <v>74</v>
      </c>
      <c r="C40" s="303">
        <f t="shared" si="0"/>
        <v>1656</v>
      </c>
      <c r="D40" s="309">
        <v>466</v>
      </c>
      <c r="E40" s="309">
        <v>1190</v>
      </c>
      <c r="F40" s="309"/>
      <c r="G40" s="303">
        <f t="shared" si="11"/>
        <v>2338</v>
      </c>
      <c r="H40" s="309">
        <f>2338-1849</f>
        <v>489</v>
      </c>
      <c r="I40" s="309">
        <v>1849</v>
      </c>
      <c r="J40" s="309"/>
    </row>
    <row r="41" spans="1:10" s="294" customFormat="1" ht="8.25" x14ac:dyDescent="0.15">
      <c r="A41" s="304" t="s">
        <v>75</v>
      </c>
      <c r="B41" s="305" t="s">
        <v>76</v>
      </c>
      <c r="C41" s="303">
        <f t="shared" si="0"/>
        <v>0</v>
      </c>
      <c r="D41" s="309"/>
      <c r="E41" s="309"/>
      <c r="F41" s="309"/>
      <c r="G41" s="303">
        <f t="shared" si="11"/>
        <v>0</v>
      </c>
      <c r="H41" s="309"/>
      <c r="I41" s="309"/>
      <c r="J41" s="309"/>
    </row>
    <row r="42" spans="1:10" s="294" customFormat="1" ht="8.25" x14ac:dyDescent="0.15">
      <c r="A42" s="304" t="s">
        <v>77</v>
      </c>
      <c r="B42" s="305" t="s">
        <v>78</v>
      </c>
      <c r="C42" s="303">
        <f t="shared" si="0"/>
        <v>100</v>
      </c>
      <c r="D42" s="309">
        <v>100</v>
      </c>
      <c r="E42" s="309"/>
      <c r="F42" s="309"/>
      <c r="G42" s="303">
        <f t="shared" si="11"/>
        <v>115</v>
      </c>
      <c r="H42" s="309">
        <v>115</v>
      </c>
      <c r="I42" s="309"/>
      <c r="J42" s="309"/>
    </row>
    <row r="43" spans="1:10" s="294" customFormat="1" ht="8.25" x14ac:dyDescent="0.15">
      <c r="A43" s="304" t="s">
        <v>79</v>
      </c>
      <c r="B43" s="305" t="s">
        <v>80</v>
      </c>
      <c r="C43" s="303">
        <f t="shared" si="0"/>
        <v>0</v>
      </c>
      <c r="D43" s="312"/>
      <c r="E43" s="312"/>
      <c r="F43" s="312"/>
      <c r="G43" s="303">
        <f t="shared" si="11"/>
        <v>0</v>
      </c>
      <c r="H43" s="312"/>
      <c r="I43" s="312"/>
      <c r="J43" s="312"/>
    </row>
    <row r="44" spans="1:10" s="294" customFormat="1" ht="16.5" x14ac:dyDescent="0.15">
      <c r="A44" s="304" t="s">
        <v>81</v>
      </c>
      <c r="B44" s="305" t="s">
        <v>82</v>
      </c>
      <c r="C44" s="303">
        <f t="shared" si="0"/>
        <v>0</v>
      </c>
      <c r="D44" s="312"/>
      <c r="E44" s="312"/>
      <c r="F44" s="312"/>
      <c r="G44" s="303">
        <f t="shared" si="11"/>
        <v>107</v>
      </c>
      <c r="H44" s="312">
        <v>107</v>
      </c>
      <c r="I44" s="312"/>
      <c r="J44" s="312"/>
    </row>
    <row r="45" spans="1:10" s="294" customFormat="1" ht="10.5" thickBot="1" x14ac:dyDescent="0.2">
      <c r="A45" s="313" t="s">
        <v>83</v>
      </c>
      <c r="B45" s="314" t="s">
        <v>84</v>
      </c>
      <c r="C45" s="315">
        <f>C46+C47+C48+C49+C50</f>
        <v>0</v>
      </c>
      <c r="D45" s="315">
        <v>0</v>
      </c>
      <c r="E45" s="315">
        <v>0</v>
      </c>
      <c r="F45" s="315">
        <v>0</v>
      </c>
      <c r="G45" s="315">
        <f>G46+G47+G48+G49+G50</f>
        <v>0</v>
      </c>
      <c r="H45" s="315">
        <v>0</v>
      </c>
      <c r="I45" s="315">
        <v>0</v>
      </c>
      <c r="J45" s="315">
        <v>0</v>
      </c>
    </row>
    <row r="46" spans="1:10" s="294" customFormat="1" ht="8.25" x14ac:dyDescent="0.15">
      <c r="A46" s="301" t="s">
        <v>85</v>
      </c>
      <c r="B46" s="302" t="s">
        <v>86</v>
      </c>
      <c r="C46" s="303">
        <f t="shared" si="0"/>
        <v>0</v>
      </c>
      <c r="D46" s="316"/>
      <c r="E46" s="316"/>
      <c r="F46" s="316"/>
      <c r="G46" s="303">
        <f t="shared" ref="G46:G50" si="12">H46+I46+J46</f>
        <v>0</v>
      </c>
      <c r="H46" s="316"/>
      <c r="I46" s="316"/>
      <c r="J46" s="316"/>
    </row>
    <row r="47" spans="1:10" s="294" customFormat="1" ht="8.25" x14ac:dyDescent="0.15">
      <c r="A47" s="304" t="s">
        <v>87</v>
      </c>
      <c r="B47" s="305" t="s">
        <v>88</v>
      </c>
      <c r="C47" s="303">
        <f t="shared" si="0"/>
        <v>0</v>
      </c>
      <c r="D47" s="312"/>
      <c r="E47" s="312"/>
      <c r="F47" s="312"/>
      <c r="G47" s="303">
        <f t="shared" si="12"/>
        <v>0</v>
      </c>
      <c r="H47" s="312"/>
      <c r="I47" s="312"/>
      <c r="J47" s="312"/>
    </row>
    <row r="48" spans="1:10" s="294" customFormat="1" ht="8.25" x14ac:dyDescent="0.15">
      <c r="A48" s="304" t="s">
        <v>89</v>
      </c>
      <c r="B48" s="305" t="s">
        <v>90</v>
      </c>
      <c r="C48" s="303">
        <f t="shared" si="0"/>
        <v>0</v>
      </c>
      <c r="D48" s="312"/>
      <c r="E48" s="312"/>
      <c r="F48" s="312"/>
      <c r="G48" s="303">
        <f t="shared" si="12"/>
        <v>0</v>
      </c>
      <c r="H48" s="312"/>
      <c r="I48" s="312"/>
      <c r="J48" s="312"/>
    </row>
    <row r="49" spans="1:10" s="294" customFormat="1" ht="8.25" x14ac:dyDescent="0.15">
      <c r="A49" s="304" t="s">
        <v>91</v>
      </c>
      <c r="B49" s="305" t="s">
        <v>92</v>
      </c>
      <c r="C49" s="303">
        <f t="shared" si="0"/>
        <v>0</v>
      </c>
      <c r="D49" s="312"/>
      <c r="E49" s="312"/>
      <c r="F49" s="312"/>
      <c r="G49" s="303">
        <f t="shared" si="12"/>
        <v>0</v>
      </c>
      <c r="H49" s="312"/>
      <c r="I49" s="312"/>
      <c r="J49" s="312"/>
    </row>
    <row r="50" spans="1:10" s="294" customFormat="1" ht="9" thickBot="1" x14ac:dyDescent="0.2">
      <c r="A50" s="306" t="s">
        <v>93</v>
      </c>
      <c r="B50" s="307" t="s">
        <v>94</v>
      </c>
      <c r="C50" s="303">
        <f t="shared" si="0"/>
        <v>0</v>
      </c>
      <c r="D50" s="317"/>
      <c r="E50" s="317"/>
      <c r="F50" s="317"/>
      <c r="G50" s="303">
        <f t="shared" si="12"/>
        <v>0</v>
      </c>
      <c r="H50" s="317"/>
      <c r="I50" s="317"/>
      <c r="J50" s="317"/>
    </row>
    <row r="51" spans="1:10" s="294" customFormat="1" ht="10.5" thickBot="1" x14ac:dyDescent="0.2">
      <c r="A51" s="298" t="s">
        <v>95</v>
      </c>
      <c r="B51" s="299" t="s">
        <v>96</v>
      </c>
      <c r="C51" s="300">
        <f>C52+C53+C54+C55</f>
        <v>15815</v>
      </c>
      <c r="D51" s="300">
        <f t="shared" ref="D51:F51" si="13">D52+D53+D54+D55</f>
        <v>15815</v>
      </c>
      <c r="E51" s="300">
        <f t="shared" si="13"/>
        <v>0</v>
      </c>
      <c r="F51" s="300">
        <f t="shared" si="13"/>
        <v>0</v>
      </c>
      <c r="G51" s="300">
        <f>G52+G53+G54+G55</f>
        <v>59557</v>
      </c>
      <c r="H51" s="300">
        <f t="shared" ref="H51:J51" si="14">H52+H53+H54+H55</f>
        <v>59557</v>
      </c>
      <c r="I51" s="300">
        <f t="shared" si="14"/>
        <v>0</v>
      </c>
      <c r="J51" s="300">
        <f t="shared" si="14"/>
        <v>0</v>
      </c>
    </row>
    <row r="52" spans="1:10" s="294" customFormat="1" ht="8.25" x14ac:dyDescent="0.15">
      <c r="A52" s="301" t="s">
        <v>97</v>
      </c>
      <c r="B52" s="302" t="s">
        <v>98</v>
      </c>
      <c r="C52" s="303">
        <f>D52+E52+F52</f>
        <v>0</v>
      </c>
      <c r="D52" s="303"/>
      <c r="E52" s="303"/>
      <c r="F52" s="303"/>
      <c r="G52" s="303">
        <f>H52+I52+J52</f>
        <v>0</v>
      </c>
      <c r="H52" s="303"/>
      <c r="I52" s="303"/>
      <c r="J52" s="303"/>
    </row>
    <row r="53" spans="1:10" s="294" customFormat="1" ht="16.5" x14ac:dyDescent="0.15">
      <c r="A53" s="304" t="s">
        <v>99</v>
      </c>
      <c r="B53" s="305" t="s">
        <v>100</v>
      </c>
      <c r="C53" s="303">
        <f t="shared" si="0"/>
        <v>0</v>
      </c>
      <c r="D53" s="309"/>
      <c r="E53" s="309"/>
      <c r="F53" s="309"/>
      <c r="G53" s="303">
        <f t="shared" ref="G53:G55" si="15">H53+I53+J53</f>
        <v>1201</v>
      </c>
      <c r="H53" s="309">
        <v>1201</v>
      </c>
      <c r="I53" s="309"/>
      <c r="J53" s="309"/>
    </row>
    <row r="54" spans="1:10" s="294" customFormat="1" ht="8.25" x14ac:dyDescent="0.15">
      <c r="A54" s="304" t="s">
        <v>101</v>
      </c>
      <c r="B54" s="305" t="s">
        <v>102</v>
      </c>
      <c r="C54" s="303">
        <f t="shared" si="0"/>
        <v>15815</v>
      </c>
      <c r="D54" s="309">
        <v>15815</v>
      </c>
      <c r="E54" s="309"/>
      <c r="F54" s="309"/>
      <c r="G54" s="303">
        <f t="shared" si="15"/>
        <v>58356</v>
      </c>
      <c r="H54" s="309">
        <f>59557-1201</f>
        <v>58356</v>
      </c>
      <c r="I54" s="309"/>
      <c r="J54" s="309"/>
    </row>
    <row r="55" spans="1:10" s="294" customFormat="1" ht="9" thickBot="1" x14ac:dyDescent="0.2">
      <c r="A55" s="306" t="s">
        <v>103</v>
      </c>
      <c r="B55" s="307" t="s">
        <v>104</v>
      </c>
      <c r="C55" s="303">
        <f t="shared" si="0"/>
        <v>0</v>
      </c>
      <c r="D55" s="310"/>
      <c r="E55" s="310"/>
      <c r="F55" s="310"/>
      <c r="G55" s="303">
        <f t="shared" si="15"/>
        <v>0</v>
      </c>
      <c r="H55" s="310"/>
      <c r="I55" s="310"/>
      <c r="J55" s="310"/>
    </row>
    <row r="56" spans="1:10" s="294" customFormat="1" ht="10.5" thickBot="1" x14ac:dyDescent="0.2">
      <c r="A56" s="298" t="s">
        <v>105</v>
      </c>
      <c r="B56" s="308" t="s">
        <v>106</v>
      </c>
      <c r="C56" s="300">
        <v>0</v>
      </c>
      <c r="D56" s="300">
        <v>0</v>
      </c>
      <c r="E56" s="300">
        <v>0</v>
      </c>
      <c r="F56" s="300">
        <v>0</v>
      </c>
      <c r="G56" s="300">
        <v>0</v>
      </c>
      <c r="H56" s="300">
        <v>0</v>
      </c>
      <c r="I56" s="300">
        <v>0</v>
      </c>
      <c r="J56" s="300">
        <v>0</v>
      </c>
    </row>
    <row r="57" spans="1:10" s="294" customFormat="1" ht="8.25" x14ac:dyDescent="0.15">
      <c r="A57" s="301" t="s">
        <v>107</v>
      </c>
      <c r="B57" s="302" t="s">
        <v>108</v>
      </c>
      <c r="C57" s="303">
        <f t="shared" si="0"/>
        <v>0</v>
      </c>
      <c r="D57" s="312"/>
      <c r="E57" s="312"/>
      <c r="F57" s="312"/>
      <c r="G57" s="303">
        <f t="shared" ref="G57:G60" si="16">H57+I57+J57</f>
        <v>0</v>
      </c>
      <c r="H57" s="312"/>
      <c r="I57" s="312"/>
      <c r="J57" s="312"/>
    </row>
    <row r="58" spans="1:10" s="294" customFormat="1" ht="8.25" x14ac:dyDescent="0.15">
      <c r="A58" s="304" t="s">
        <v>109</v>
      </c>
      <c r="B58" s="305" t="s">
        <v>110</v>
      </c>
      <c r="C58" s="303">
        <f t="shared" si="0"/>
        <v>0</v>
      </c>
      <c r="D58" s="312"/>
      <c r="E58" s="312"/>
      <c r="F58" s="312"/>
      <c r="G58" s="303">
        <f t="shared" si="16"/>
        <v>0</v>
      </c>
      <c r="H58" s="312"/>
      <c r="I58" s="312"/>
      <c r="J58" s="312"/>
    </row>
    <row r="59" spans="1:10" s="294" customFormat="1" ht="8.25" x14ac:dyDescent="0.15">
      <c r="A59" s="304" t="s">
        <v>111</v>
      </c>
      <c r="B59" s="305" t="s">
        <v>112</v>
      </c>
      <c r="C59" s="303">
        <f t="shared" si="0"/>
        <v>0</v>
      </c>
      <c r="D59" s="312"/>
      <c r="E59" s="312"/>
      <c r="F59" s="312"/>
      <c r="G59" s="303">
        <f t="shared" si="16"/>
        <v>0</v>
      </c>
      <c r="H59" s="312"/>
      <c r="I59" s="312"/>
      <c r="J59" s="312"/>
    </row>
    <row r="60" spans="1:10" s="294" customFormat="1" ht="9" thickBot="1" x14ac:dyDescent="0.2">
      <c r="A60" s="306" t="s">
        <v>113</v>
      </c>
      <c r="B60" s="307" t="s">
        <v>114</v>
      </c>
      <c r="C60" s="303">
        <f t="shared" si="0"/>
        <v>0</v>
      </c>
      <c r="D60" s="312"/>
      <c r="E60" s="312"/>
      <c r="F60" s="312"/>
      <c r="G60" s="303">
        <f t="shared" si="16"/>
        <v>0</v>
      </c>
      <c r="H60" s="312"/>
      <c r="I60" s="312"/>
      <c r="J60" s="312"/>
    </row>
    <row r="61" spans="1:10" s="294" customFormat="1" ht="10.5" thickBot="1" x14ac:dyDescent="0.2">
      <c r="A61" s="298" t="s">
        <v>115</v>
      </c>
      <c r="B61" s="299" t="s">
        <v>116</v>
      </c>
      <c r="C61" s="311">
        <f>C6+C20+C27+C34+C45+C51+C56</f>
        <v>334790</v>
      </c>
      <c r="D61" s="311">
        <f t="shared" ref="D61:F61" si="17">D6+D20+D27+D34+D45+D51+D56</f>
        <v>89944</v>
      </c>
      <c r="E61" s="311">
        <f t="shared" si="17"/>
        <v>244846</v>
      </c>
      <c r="F61" s="311">
        <f t="shared" si="17"/>
        <v>0</v>
      </c>
      <c r="G61" s="311">
        <f>G6+G20+G27+G34+G45+G51+G56</f>
        <v>386452</v>
      </c>
      <c r="H61" s="311">
        <f t="shared" ref="H61:J61" si="18">H6+H20+H27+H34+H45+H51+H56</f>
        <v>139502</v>
      </c>
      <c r="I61" s="311">
        <f t="shared" si="18"/>
        <v>246950</v>
      </c>
      <c r="J61" s="311">
        <f t="shared" si="18"/>
        <v>0</v>
      </c>
    </row>
    <row r="62" spans="1:10" s="294" customFormat="1" ht="10.5" thickBot="1" x14ac:dyDescent="0.25">
      <c r="A62" s="318" t="s">
        <v>117</v>
      </c>
      <c r="B62" s="308" t="s">
        <v>118</v>
      </c>
      <c r="C62" s="300">
        <f>C63+C64+C65</f>
        <v>0</v>
      </c>
      <c r="D62" s="300">
        <f t="shared" ref="D62:F62" si="19">D63+D64+D65</f>
        <v>0</v>
      </c>
      <c r="E62" s="300">
        <f t="shared" si="19"/>
        <v>0</v>
      </c>
      <c r="F62" s="300">
        <f t="shared" si="19"/>
        <v>0</v>
      </c>
      <c r="G62" s="300">
        <f>G63+G64+G65</f>
        <v>0</v>
      </c>
      <c r="H62" s="300">
        <f t="shared" ref="H62:J62" si="20">H63+H64+H65</f>
        <v>0</v>
      </c>
      <c r="I62" s="300">
        <f t="shared" si="20"/>
        <v>0</v>
      </c>
      <c r="J62" s="300">
        <f t="shared" si="20"/>
        <v>0</v>
      </c>
    </row>
    <row r="63" spans="1:10" s="294" customFormat="1" ht="16.5" x14ac:dyDescent="0.15">
      <c r="A63" s="301" t="s">
        <v>119</v>
      </c>
      <c r="B63" s="302" t="s">
        <v>120</v>
      </c>
      <c r="C63" s="303">
        <f t="shared" ref="C63:C65" si="21">D63+E63+F63</f>
        <v>0</v>
      </c>
      <c r="D63" s="312"/>
      <c r="E63" s="312"/>
      <c r="F63" s="312"/>
      <c r="G63" s="303">
        <f t="shared" ref="G63:G65" si="22">H63+I63+J63</f>
        <v>0</v>
      </c>
      <c r="H63" s="312"/>
      <c r="I63" s="312"/>
      <c r="J63" s="312"/>
    </row>
    <row r="64" spans="1:10" s="294" customFormat="1" ht="16.5" x14ac:dyDescent="0.15">
      <c r="A64" s="304" t="s">
        <v>121</v>
      </c>
      <c r="B64" s="305" t="s">
        <v>122</v>
      </c>
      <c r="C64" s="303">
        <f t="shared" si="21"/>
        <v>0</v>
      </c>
      <c r="D64" s="312">
        <v>0</v>
      </c>
      <c r="E64" s="312"/>
      <c r="F64" s="312"/>
      <c r="G64" s="303">
        <f t="shared" si="22"/>
        <v>0</v>
      </c>
      <c r="H64" s="312">
        <v>0</v>
      </c>
      <c r="I64" s="312"/>
      <c r="J64" s="312"/>
    </row>
    <row r="65" spans="1:10" s="294" customFormat="1" ht="17.25" thickBot="1" x14ac:dyDescent="0.2">
      <c r="A65" s="306" t="s">
        <v>123</v>
      </c>
      <c r="B65" s="319" t="s">
        <v>124</v>
      </c>
      <c r="C65" s="303">
        <f t="shared" si="21"/>
        <v>0</v>
      </c>
      <c r="D65" s="312"/>
      <c r="E65" s="312"/>
      <c r="F65" s="312"/>
      <c r="G65" s="303">
        <f t="shared" si="22"/>
        <v>0</v>
      </c>
      <c r="H65" s="312"/>
      <c r="I65" s="312"/>
      <c r="J65" s="312"/>
    </row>
    <row r="66" spans="1:10" s="294" customFormat="1" ht="10.5" thickBot="1" x14ac:dyDescent="0.25">
      <c r="A66" s="318" t="s">
        <v>125</v>
      </c>
      <c r="B66" s="308" t="s">
        <v>126</v>
      </c>
      <c r="C66" s="300">
        <v>0</v>
      </c>
      <c r="D66" s="300">
        <v>0</v>
      </c>
      <c r="E66" s="300">
        <v>0</v>
      </c>
      <c r="F66" s="300">
        <v>0</v>
      </c>
      <c r="G66" s="300">
        <v>0</v>
      </c>
      <c r="H66" s="300">
        <v>0</v>
      </c>
      <c r="I66" s="300">
        <v>0</v>
      </c>
      <c r="J66" s="300">
        <v>0</v>
      </c>
    </row>
    <row r="67" spans="1:10" s="294" customFormat="1" ht="16.5" x14ac:dyDescent="0.15">
      <c r="A67" s="301" t="s">
        <v>127</v>
      </c>
      <c r="B67" s="302" t="s">
        <v>128</v>
      </c>
      <c r="C67" s="303">
        <f t="shared" ref="C67:C70" si="23">D67+E67+F67</f>
        <v>0</v>
      </c>
      <c r="D67" s="312"/>
      <c r="E67" s="312"/>
      <c r="F67" s="312"/>
      <c r="G67" s="303">
        <f t="shared" ref="G67:G70" si="24">H67+I67+J67</f>
        <v>0</v>
      </c>
      <c r="H67" s="312"/>
      <c r="I67" s="312"/>
      <c r="J67" s="312"/>
    </row>
    <row r="68" spans="1:10" s="294" customFormat="1" ht="16.5" x14ac:dyDescent="0.15">
      <c r="A68" s="304" t="s">
        <v>129</v>
      </c>
      <c r="B68" s="305" t="s">
        <v>130</v>
      </c>
      <c r="C68" s="303">
        <f t="shared" si="23"/>
        <v>0</v>
      </c>
      <c r="D68" s="312"/>
      <c r="E68" s="312"/>
      <c r="F68" s="312"/>
      <c r="G68" s="303">
        <f t="shared" si="24"/>
        <v>0</v>
      </c>
      <c r="H68" s="312"/>
      <c r="I68" s="312"/>
      <c r="J68" s="312"/>
    </row>
    <row r="69" spans="1:10" s="294" customFormat="1" ht="16.5" x14ac:dyDescent="0.15">
      <c r="A69" s="304" t="s">
        <v>131</v>
      </c>
      <c r="B69" s="305" t="s">
        <v>132</v>
      </c>
      <c r="C69" s="303">
        <f t="shared" si="23"/>
        <v>0</v>
      </c>
      <c r="D69" s="312"/>
      <c r="E69" s="312"/>
      <c r="F69" s="312"/>
      <c r="G69" s="303">
        <f t="shared" si="24"/>
        <v>0</v>
      </c>
      <c r="H69" s="312"/>
      <c r="I69" s="312"/>
      <c r="J69" s="312"/>
    </row>
    <row r="70" spans="1:10" s="294" customFormat="1" ht="17.25" thickBot="1" x14ac:dyDescent="0.2">
      <c r="A70" s="306" t="s">
        <v>133</v>
      </c>
      <c r="B70" s="307" t="s">
        <v>134</v>
      </c>
      <c r="C70" s="303">
        <f t="shared" si="23"/>
        <v>0</v>
      </c>
      <c r="D70" s="312"/>
      <c r="E70" s="312"/>
      <c r="F70" s="312"/>
      <c r="G70" s="303">
        <f t="shared" si="24"/>
        <v>0</v>
      </c>
      <c r="H70" s="312"/>
      <c r="I70" s="312"/>
      <c r="J70" s="312"/>
    </row>
    <row r="71" spans="1:10" s="294" customFormat="1" ht="10.5" thickBot="1" x14ac:dyDescent="0.25">
      <c r="A71" s="318" t="s">
        <v>135</v>
      </c>
      <c r="B71" s="308" t="s">
        <v>136</v>
      </c>
      <c r="C71" s="300">
        <f>C72+C73</f>
        <v>1500</v>
      </c>
      <c r="D71" s="300">
        <f t="shared" ref="D71:F71" si="25">D72+D73</f>
        <v>0</v>
      </c>
      <c r="E71" s="300">
        <f t="shared" si="25"/>
        <v>1500</v>
      </c>
      <c r="F71" s="300">
        <f t="shared" si="25"/>
        <v>0</v>
      </c>
      <c r="G71" s="300">
        <f>G72+G73</f>
        <v>10632</v>
      </c>
      <c r="H71" s="300">
        <f t="shared" ref="H71:J71" si="26">H72+H73</f>
        <v>10632</v>
      </c>
      <c r="I71" s="300">
        <f t="shared" si="26"/>
        <v>0</v>
      </c>
      <c r="J71" s="300">
        <f t="shared" si="26"/>
        <v>0</v>
      </c>
    </row>
    <row r="72" spans="1:10" s="294" customFormat="1" ht="16.5" x14ac:dyDescent="0.15">
      <c r="A72" s="301" t="s">
        <v>137</v>
      </c>
      <c r="B72" s="302" t="s">
        <v>138</v>
      </c>
      <c r="C72" s="303">
        <f t="shared" ref="C72:C73" si="27">D72+E72+F72</f>
        <v>1500</v>
      </c>
      <c r="D72" s="312">
        <v>0</v>
      </c>
      <c r="E72" s="312">
        <v>1500</v>
      </c>
      <c r="F72" s="312"/>
      <c r="G72" s="303">
        <f t="shared" ref="G72:G73" si="28">H72+I72+J72</f>
        <v>10632</v>
      </c>
      <c r="H72" s="312">
        <v>10632</v>
      </c>
      <c r="I72" s="312">
        <v>0</v>
      </c>
      <c r="J72" s="312"/>
    </row>
    <row r="73" spans="1:10" s="294" customFormat="1" ht="17.25" thickBot="1" x14ac:dyDescent="0.2">
      <c r="A73" s="306" t="s">
        <v>139</v>
      </c>
      <c r="B73" s="307" t="s">
        <v>140</v>
      </c>
      <c r="C73" s="303">
        <f t="shared" si="27"/>
        <v>0</v>
      </c>
      <c r="D73" s="312"/>
      <c r="E73" s="312"/>
      <c r="F73" s="312"/>
      <c r="G73" s="303">
        <f t="shared" si="28"/>
        <v>0</v>
      </c>
      <c r="H73" s="312"/>
      <c r="I73" s="312"/>
      <c r="J73" s="312"/>
    </row>
    <row r="74" spans="1:10" s="294" customFormat="1" ht="10.5" thickBot="1" x14ac:dyDescent="0.25">
      <c r="A74" s="318" t="s">
        <v>141</v>
      </c>
      <c r="B74" s="308" t="s">
        <v>142</v>
      </c>
      <c r="C74" s="300">
        <f>C75+C76+C77</f>
        <v>23072</v>
      </c>
      <c r="D74" s="300">
        <f t="shared" ref="D74:F74" si="29">D75+D76+D77</f>
        <v>23072</v>
      </c>
      <c r="E74" s="300">
        <f t="shared" si="29"/>
        <v>0</v>
      </c>
      <c r="F74" s="300">
        <f t="shared" si="29"/>
        <v>0</v>
      </c>
      <c r="G74" s="300">
        <f>G75+G76+G77</f>
        <v>22499</v>
      </c>
      <c r="H74" s="300">
        <f t="shared" ref="H74:J74" si="30">H75+H76+H77</f>
        <v>22499</v>
      </c>
      <c r="I74" s="300">
        <f t="shared" si="30"/>
        <v>0</v>
      </c>
      <c r="J74" s="300">
        <f t="shared" si="30"/>
        <v>0</v>
      </c>
    </row>
    <row r="75" spans="1:10" s="294" customFormat="1" ht="16.5" x14ac:dyDescent="0.15">
      <c r="A75" s="301" t="s">
        <v>143</v>
      </c>
      <c r="B75" s="302" t="s">
        <v>144</v>
      </c>
      <c r="C75" s="303">
        <f t="shared" ref="C75:C77" si="31">D75+E75+F75</f>
        <v>23072</v>
      </c>
      <c r="D75" s="312">
        <v>23072</v>
      </c>
      <c r="E75" s="312"/>
      <c r="F75" s="312"/>
      <c r="G75" s="303">
        <f t="shared" ref="G75:G77" si="32">H75+I75+J75</f>
        <v>22499</v>
      </c>
      <c r="H75" s="312">
        <v>22499</v>
      </c>
      <c r="I75" s="312"/>
      <c r="J75" s="312"/>
    </row>
    <row r="76" spans="1:10" s="294" customFormat="1" ht="16.5" x14ac:dyDescent="0.15">
      <c r="A76" s="304" t="s">
        <v>145</v>
      </c>
      <c r="B76" s="305" t="s">
        <v>146</v>
      </c>
      <c r="C76" s="303">
        <f t="shared" si="31"/>
        <v>0</v>
      </c>
      <c r="D76" s="312"/>
      <c r="E76" s="312"/>
      <c r="F76" s="312"/>
      <c r="G76" s="303">
        <f t="shared" si="32"/>
        <v>0</v>
      </c>
      <c r="H76" s="312"/>
      <c r="I76" s="312"/>
      <c r="J76" s="312"/>
    </row>
    <row r="77" spans="1:10" s="294" customFormat="1" ht="17.25" thickBot="1" x14ac:dyDescent="0.2">
      <c r="A77" s="306" t="s">
        <v>147</v>
      </c>
      <c r="B77" s="307" t="s">
        <v>148</v>
      </c>
      <c r="C77" s="303">
        <f t="shared" si="31"/>
        <v>0</v>
      </c>
      <c r="D77" s="312"/>
      <c r="E77" s="312"/>
      <c r="F77" s="312"/>
      <c r="G77" s="303">
        <f t="shared" si="32"/>
        <v>0</v>
      </c>
      <c r="H77" s="312"/>
      <c r="I77" s="312"/>
      <c r="J77" s="312"/>
    </row>
    <row r="78" spans="1:10" s="294" customFormat="1" ht="10.5" thickBot="1" x14ac:dyDescent="0.25">
      <c r="A78" s="318" t="s">
        <v>149</v>
      </c>
      <c r="B78" s="308" t="s">
        <v>150</v>
      </c>
      <c r="C78" s="300">
        <v>0</v>
      </c>
      <c r="D78" s="300">
        <v>0</v>
      </c>
      <c r="E78" s="300">
        <v>0</v>
      </c>
      <c r="F78" s="300">
        <v>0</v>
      </c>
      <c r="G78" s="300">
        <v>0</v>
      </c>
      <c r="H78" s="300">
        <v>0</v>
      </c>
      <c r="I78" s="300">
        <v>0</v>
      </c>
      <c r="J78" s="300">
        <v>0</v>
      </c>
    </row>
    <row r="79" spans="1:10" s="294" customFormat="1" ht="16.5" x14ac:dyDescent="0.15">
      <c r="A79" s="320" t="s">
        <v>151</v>
      </c>
      <c r="B79" s="302" t="s">
        <v>152</v>
      </c>
      <c r="C79" s="303">
        <f t="shared" ref="C79:C82" si="33">D79+E79+F79</f>
        <v>0</v>
      </c>
      <c r="D79" s="312"/>
      <c r="E79" s="312"/>
      <c r="F79" s="312"/>
      <c r="G79" s="303">
        <f t="shared" ref="G79:G82" si="34">H79+I79+J79</f>
        <v>0</v>
      </c>
      <c r="H79" s="312"/>
      <c r="I79" s="312"/>
      <c r="J79" s="312"/>
    </row>
    <row r="80" spans="1:10" s="294" customFormat="1" ht="16.5" x14ac:dyDescent="0.15">
      <c r="A80" s="321" t="s">
        <v>153</v>
      </c>
      <c r="B80" s="305" t="s">
        <v>154</v>
      </c>
      <c r="C80" s="303">
        <f t="shared" si="33"/>
        <v>0</v>
      </c>
      <c r="D80" s="312"/>
      <c r="E80" s="312"/>
      <c r="F80" s="312"/>
      <c r="G80" s="303">
        <f t="shared" si="34"/>
        <v>0</v>
      </c>
      <c r="H80" s="312"/>
      <c r="I80" s="312"/>
      <c r="J80" s="312"/>
    </row>
    <row r="81" spans="1:10" s="294" customFormat="1" ht="16.5" x14ac:dyDescent="0.15">
      <c r="A81" s="321" t="s">
        <v>155</v>
      </c>
      <c r="B81" s="305" t="s">
        <v>156</v>
      </c>
      <c r="C81" s="303">
        <f t="shared" si="33"/>
        <v>0</v>
      </c>
      <c r="D81" s="312"/>
      <c r="E81" s="312"/>
      <c r="F81" s="312"/>
      <c r="G81" s="303">
        <f t="shared" si="34"/>
        <v>0</v>
      </c>
      <c r="H81" s="312"/>
      <c r="I81" s="312"/>
      <c r="J81" s="312"/>
    </row>
    <row r="82" spans="1:10" s="294" customFormat="1" ht="17.25" thickBot="1" x14ac:dyDescent="0.2">
      <c r="A82" s="322" t="s">
        <v>157</v>
      </c>
      <c r="B82" s="307" t="s">
        <v>158</v>
      </c>
      <c r="C82" s="303">
        <f t="shared" si="33"/>
        <v>0</v>
      </c>
      <c r="D82" s="312"/>
      <c r="E82" s="312"/>
      <c r="F82" s="312"/>
      <c r="G82" s="303">
        <f t="shared" si="34"/>
        <v>0</v>
      </c>
      <c r="H82" s="312"/>
      <c r="I82" s="312"/>
      <c r="J82" s="312"/>
    </row>
    <row r="83" spans="1:10" s="294" customFormat="1" ht="10.5" thickBot="1" x14ac:dyDescent="0.25">
      <c r="A83" s="318" t="s">
        <v>159</v>
      </c>
      <c r="B83" s="308" t="s">
        <v>160</v>
      </c>
      <c r="C83" s="323"/>
      <c r="D83" s="323"/>
      <c r="E83" s="323"/>
      <c r="F83" s="323"/>
      <c r="G83" s="323"/>
      <c r="H83" s="323"/>
      <c r="I83" s="323"/>
      <c r="J83" s="323"/>
    </row>
    <row r="84" spans="1:10" s="294" customFormat="1" ht="10.5" thickBot="1" x14ac:dyDescent="0.25">
      <c r="A84" s="318" t="s">
        <v>161</v>
      </c>
      <c r="B84" s="324" t="s">
        <v>162</v>
      </c>
      <c r="C84" s="311">
        <f>C62+C66+C71+C74+C78</f>
        <v>24572</v>
      </c>
      <c r="D84" s="311">
        <f t="shared" ref="D84:F84" si="35">D62+D66+D71+D74+D78</f>
        <v>23072</v>
      </c>
      <c r="E84" s="311">
        <f t="shared" si="35"/>
        <v>1500</v>
      </c>
      <c r="F84" s="311">
        <f t="shared" si="35"/>
        <v>0</v>
      </c>
      <c r="G84" s="311">
        <f>G62+G66+G71+G74+G78</f>
        <v>33131</v>
      </c>
      <c r="H84" s="311">
        <f t="shared" ref="H84:J84" si="36">H62+H66+H71+H74+H78</f>
        <v>33131</v>
      </c>
      <c r="I84" s="311">
        <f t="shared" si="36"/>
        <v>0</v>
      </c>
      <c r="J84" s="311">
        <f t="shared" si="36"/>
        <v>0</v>
      </c>
    </row>
    <row r="85" spans="1:10" s="294" customFormat="1" ht="25.5" customHeight="1" thickBot="1" x14ac:dyDescent="0.25">
      <c r="A85" s="325" t="s">
        <v>163</v>
      </c>
      <c r="B85" s="326" t="s">
        <v>164</v>
      </c>
      <c r="C85" s="311">
        <f>C61+C84</f>
        <v>359362</v>
      </c>
      <c r="D85" s="311">
        <f t="shared" ref="D85:F85" si="37">D61+D84</f>
        <v>113016</v>
      </c>
      <c r="E85" s="311">
        <f t="shared" si="37"/>
        <v>246346</v>
      </c>
      <c r="F85" s="311">
        <f t="shared" si="37"/>
        <v>0</v>
      </c>
      <c r="G85" s="311">
        <f>G61+G84</f>
        <v>419583</v>
      </c>
      <c r="H85" s="311">
        <f t="shared" ref="H85:J85" si="38">H61+H84</f>
        <v>172633</v>
      </c>
      <c r="I85" s="311">
        <f t="shared" si="38"/>
        <v>246950</v>
      </c>
      <c r="J85" s="311">
        <f t="shared" si="38"/>
        <v>0</v>
      </c>
    </row>
    <row r="86" spans="1:10" x14ac:dyDescent="0.25">
      <c r="A86" s="7"/>
      <c r="B86" s="7"/>
      <c r="C86" s="8"/>
      <c r="D86" s="8"/>
      <c r="E86" s="8"/>
      <c r="F86" s="8"/>
      <c r="G86" s="8"/>
      <c r="H86" s="8"/>
      <c r="I86" s="8"/>
      <c r="J86" s="8"/>
    </row>
    <row r="87" spans="1:10" x14ac:dyDescent="0.25">
      <c r="A87" s="7"/>
      <c r="B87" s="7"/>
      <c r="C87" s="8"/>
      <c r="D87" s="8"/>
      <c r="E87" s="8"/>
      <c r="F87" s="8"/>
      <c r="G87" s="8"/>
      <c r="H87" s="8"/>
      <c r="I87" s="8"/>
      <c r="J87" s="8"/>
    </row>
    <row r="88" spans="1:10" ht="15.75" x14ac:dyDescent="0.25">
      <c r="A88" s="2"/>
      <c r="B88" s="3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489" t="s">
        <v>165</v>
      </c>
      <c r="B89" s="489"/>
      <c r="C89" s="489"/>
      <c r="D89" s="489"/>
      <c r="E89" s="489"/>
      <c r="F89" s="489"/>
      <c r="G89" s="489"/>
      <c r="H89" s="489"/>
      <c r="I89" s="489"/>
      <c r="J89" s="489"/>
    </row>
    <row r="90" spans="1:10" ht="15.75" thickBot="1" x14ac:dyDescent="0.3">
      <c r="A90" s="485" t="s">
        <v>244</v>
      </c>
      <c r="B90" s="485"/>
      <c r="C90" s="4"/>
      <c r="D90" s="4"/>
      <c r="E90" s="4"/>
      <c r="F90" s="4" t="s">
        <v>1</v>
      </c>
      <c r="G90" s="4"/>
      <c r="H90" s="4"/>
      <c r="I90" s="4"/>
      <c r="J90" s="4" t="s">
        <v>1</v>
      </c>
    </row>
    <row r="91" spans="1:10" s="294" customFormat="1" ht="30" thickBot="1" x14ac:dyDescent="0.2">
      <c r="A91" s="292" t="s">
        <v>2</v>
      </c>
      <c r="B91" s="293" t="s">
        <v>166</v>
      </c>
      <c r="C91" s="327" t="s">
        <v>439</v>
      </c>
      <c r="D91" s="327" t="s">
        <v>439</v>
      </c>
      <c r="E91" s="327" t="s">
        <v>439</v>
      </c>
      <c r="F91" s="327" t="s">
        <v>439</v>
      </c>
      <c r="G91" s="327" t="s">
        <v>440</v>
      </c>
      <c r="H91" s="327" t="s">
        <v>440</v>
      </c>
      <c r="I91" s="327" t="s">
        <v>440</v>
      </c>
      <c r="J91" s="327" t="s">
        <v>440</v>
      </c>
    </row>
    <row r="92" spans="1:10" s="294" customFormat="1" ht="10.5" thickBot="1" x14ac:dyDescent="0.2">
      <c r="A92" s="292" t="s">
        <v>240</v>
      </c>
      <c r="B92" s="293" t="s">
        <v>241</v>
      </c>
      <c r="C92" s="327" t="s">
        <v>242</v>
      </c>
      <c r="D92" s="327" t="s">
        <v>250</v>
      </c>
      <c r="E92" s="327" t="s">
        <v>251</v>
      </c>
      <c r="F92" s="327" t="s">
        <v>252</v>
      </c>
      <c r="G92" s="327" t="s">
        <v>242</v>
      </c>
      <c r="H92" s="327" t="s">
        <v>250</v>
      </c>
      <c r="I92" s="327" t="s">
        <v>251</v>
      </c>
      <c r="J92" s="327" t="s">
        <v>252</v>
      </c>
    </row>
    <row r="93" spans="1:10" s="294" customFormat="1" ht="39.75" thickBot="1" x14ac:dyDescent="0.2">
      <c r="A93" s="295"/>
      <c r="B93" s="296"/>
      <c r="C93" s="297" t="s">
        <v>245</v>
      </c>
      <c r="D93" s="297" t="s">
        <v>246</v>
      </c>
      <c r="E93" s="297" t="s">
        <v>247</v>
      </c>
      <c r="F93" s="297" t="s">
        <v>248</v>
      </c>
      <c r="G93" s="297" t="s">
        <v>245</v>
      </c>
      <c r="H93" s="297" t="s">
        <v>246</v>
      </c>
      <c r="I93" s="297" t="s">
        <v>247</v>
      </c>
      <c r="J93" s="297" t="s">
        <v>248</v>
      </c>
    </row>
    <row r="94" spans="1:10" s="294" customFormat="1" ht="10.5" thickBot="1" x14ac:dyDescent="0.2">
      <c r="A94" s="328" t="s">
        <v>5</v>
      </c>
      <c r="B94" s="329" t="s">
        <v>449</v>
      </c>
      <c r="C94" s="330">
        <f>C95+C96+C97+C98+C99</f>
        <v>94287</v>
      </c>
      <c r="D94" s="330">
        <f>D95+D96+D97+D98+D99</f>
        <v>88093</v>
      </c>
      <c r="E94" s="330">
        <f>E95+E96+E97+E98+E99</f>
        <v>6194</v>
      </c>
      <c r="F94" s="330">
        <v>0</v>
      </c>
      <c r="G94" s="330">
        <f>G95+G96+G97+G98+G99</f>
        <v>152414</v>
      </c>
      <c r="H94" s="330">
        <f>H95+H96+H97+H98+H99</f>
        <v>146207</v>
      </c>
      <c r="I94" s="330">
        <f>I95+I96+I97+I98+I99</f>
        <v>6207</v>
      </c>
      <c r="J94" s="330">
        <v>0</v>
      </c>
    </row>
    <row r="95" spans="1:10" s="294" customFormat="1" ht="8.25" x14ac:dyDescent="0.15">
      <c r="A95" s="331" t="s">
        <v>7</v>
      </c>
      <c r="B95" s="332" t="s">
        <v>167</v>
      </c>
      <c r="C95" s="303">
        <f t="shared" ref="C95:C109" si="39">D95+E95+F95</f>
        <v>39670</v>
      </c>
      <c r="D95" s="333">
        <v>37713</v>
      </c>
      <c r="E95" s="333">
        <v>1957</v>
      </c>
      <c r="F95" s="333"/>
      <c r="G95" s="303">
        <v>74119</v>
      </c>
      <c r="H95" s="333">
        <f>74119-1957</f>
        <v>72162</v>
      </c>
      <c r="I95" s="333">
        <f>173+1784</f>
        <v>1957</v>
      </c>
      <c r="J95" s="333"/>
    </row>
    <row r="96" spans="1:10" s="294" customFormat="1" ht="8.25" x14ac:dyDescent="0.15">
      <c r="A96" s="304" t="s">
        <v>9</v>
      </c>
      <c r="B96" s="334" t="s">
        <v>168</v>
      </c>
      <c r="C96" s="303">
        <f t="shared" si="39"/>
        <v>9020</v>
      </c>
      <c r="D96" s="309">
        <v>8484</v>
      </c>
      <c r="E96" s="309">
        <v>536</v>
      </c>
      <c r="F96" s="309"/>
      <c r="G96" s="303">
        <v>14345</v>
      </c>
      <c r="H96" s="309">
        <f>14345-536</f>
        <v>13809</v>
      </c>
      <c r="I96" s="309">
        <f>489+47</f>
        <v>536</v>
      </c>
      <c r="J96" s="309"/>
    </row>
    <row r="97" spans="1:10" s="294" customFormat="1" ht="8.25" x14ac:dyDescent="0.15">
      <c r="A97" s="304" t="s">
        <v>11</v>
      </c>
      <c r="B97" s="334" t="s">
        <v>169</v>
      </c>
      <c r="C97" s="303">
        <f t="shared" si="39"/>
        <v>30423</v>
      </c>
      <c r="D97" s="310">
        <v>26842</v>
      </c>
      <c r="E97" s="310">
        <v>3581</v>
      </c>
      <c r="F97" s="310"/>
      <c r="G97" s="303">
        <v>43045</v>
      </c>
      <c r="H97" s="310">
        <f>G97-I97</f>
        <v>39451</v>
      </c>
      <c r="I97" s="310">
        <v>3594</v>
      </c>
      <c r="J97" s="310"/>
    </row>
    <row r="98" spans="1:10" s="294" customFormat="1" ht="8.25" x14ac:dyDescent="0.15">
      <c r="A98" s="304" t="s">
        <v>13</v>
      </c>
      <c r="B98" s="335" t="s">
        <v>170</v>
      </c>
      <c r="C98" s="303">
        <f t="shared" si="39"/>
        <v>8035</v>
      </c>
      <c r="D98" s="310">
        <v>8035</v>
      </c>
      <c r="E98" s="310"/>
      <c r="F98" s="310"/>
      <c r="G98" s="303">
        <f t="shared" ref="G98" si="40">H98+I98+J98</f>
        <v>8035</v>
      </c>
      <c r="H98" s="310">
        <v>8035</v>
      </c>
      <c r="I98" s="310"/>
      <c r="J98" s="310"/>
    </row>
    <row r="99" spans="1:10" s="294" customFormat="1" ht="8.25" x14ac:dyDescent="0.15">
      <c r="A99" s="304" t="s">
        <v>171</v>
      </c>
      <c r="B99" s="336" t="s">
        <v>172</v>
      </c>
      <c r="C99" s="303">
        <f>D99+E99+F99</f>
        <v>7139</v>
      </c>
      <c r="D99" s="310">
        <f>D101+D102+D103+D104+D105+D106+D107+D108+D109+D100</f>
        <v>7019</v>
      </c>
      <c r="E99" s="310">
        <f t="shared" ref="E99:F99" si="41">E101+E102+E103+E104+E105+E106+E107+E108+E109</f>
        <v>120</v>
      </c>
      <c r="F99" s="310">
        <f t="shared" si="41"/>
        <v>0</v>
      </c>
      <c r="G99" s="303">
        <f>H99+I99+J99</f>
        <v>12870</v>
      </c>
      <c r="H99" s="310">
        <f>H101+H102+H103+H104+H105+H106+H107+H108+H109+H100</f>
        <v>12750</v>
      </c>
      <c r="I99" s="310">
        <f t="shared" ref="I99:J99" si="42">I101+I102+I103+I104+I105+I106+I107+I108+I109</f>
        <v>120</v>
      </c>
      <c r="J99" s="310">
        <f t="shared" si="42"/>
        <v>0</v>
      </c>
    </row>
    <row r="100" spans="1:10" s="294" customFormat="1" ht="8.25" x14ac:dyDescent="0.15">
      <c r="A100" s="304" t="s">
        <v>17</v>
      </c>
      <c r="B100" s="334" t="s">
        <v>173</v>
      </c>
      <c r="C100" s="303">
        <f t="shared" si="39"/>
        <v>150</v>
      </c>
      <c r="D100" s="310">
        <v>150</v>
      </c>
      <c r="E100" s="310"/>
      <c r="F100" s="310"/>
      <c r="G100" s="303">
        <f t="shared" ref="G100:G109" si="43">H100+I100+J100</f>
        <v>150</v>
      </c>
      <c r="H100" s="310">
        <v>150</v>
      </c>
      <c r="I100" s="310"/>
      <c r="J100" s="310"/>
    </row>
    <row r="101" spans="1:10" s="294" customFormat="1" ht="8.25" x14ac:dyDescent="0.15">
      <c r="A101" s="304" t="s">
        <v>174</v>
      </c>
      <c r="B101" s="337" t="s">
        <v>175</v>
      </c>
      <c r="C101" s="303">
        <f t="shared" si="39"/>
        <v>0</v>
      </c>
      <c r="D101" s="310"/>
      <c r="E101" s="310"/>
      <c r="F101" s="310"/>
      <c r="G101" s="303">
        <f t="shared" si="43"/>
        <v>0</v>
      </c>
      <c r="H101" s="310"/>
      <c r="I101" s="310"/>
      <c r="J101" s="310"/>
    </row>
    <row r="102" spans="1:10" s="294" customFormat="1" ht="16.5" x14ac:dyDescent="0.15">
      <c r="A102" s="304" t="s">
        <v>176</v>
      </c>
      <c r="B102" s="338" t="s">
        <v>177</v>
      </c>
      <c r="C102" s="303">
        <f t="shared" si="39"/>
        <v>0</v>
      </c>
      <c r="D102" s="310"/>
      <c r="E102" s="310"/>
      <c r="F102" s="310"/>
      <c r="G102" s="303">
        <f t="shared" si="43"/>
        <v>0</v>
      </c>
      <c r="H102" s="310"/>
      <c r="I102" s="310"/>
      <c r="J102" s="310"/>
    </row>
    <row r="103" spans="1:10" s="294" customFormat="1" ht="16.5" x14ac:dyDescent="0.15">
      <c r="A103" s="304" t="s">
        <v>178</v>
      </c>
      <c r="B103" s="338" t="s">
        <v>179</v>
      </c>
      <c r="C103" s="303">
        <f t="shared" si="39"/>
        <v>0</v>
      </c>
      <c r="D103" s="310"/>
      <c r="E103" s="310"/>
      <c r="F103" s="310"/>
      <c r="G103" s="303">
        <f t="shared" si="43"/>
        <v>0</v>
      </c>
      <c r="H103" s="310"/>
      <c r="I103" s="310"/>
      <c r="J103" s="310"/>
    </row>
    <row r="104" spans="1:10" s="294" customFormat="1" ht="16.5" x14ac:dyDescent="0.15">
      <c r="A104" s="304" t="s">
        <v>180</v>
      </c>
      <c r="B104" s="337" t="s">
        <v>181</v>
      </c>
      <c r="C104" s="303">
        <f t="shared" si="39"/>
        <v>6869</v>
      </c>
      <c r="D104" s="310">
        <v>6869</v>
      </c>
      <c r="E104" s="310"/>
      <c r="F104" s="310"/>
      <c r="G104" s="303">
        <f t="shared" si="43"/>
        <v>12600</v>
      </c>
      <c r="H104" s="310">
        <v>12600</v>
      </c>
      <c r="I104" s="310"/>
      <c r="J104" s="310"/>
    </row>
    <row r="105" spans="1:10" s="294" customFormat="1" ht="16.5" x14ac:dyDescent="0.15">
      <c r="A105" s="304" t="s">
        <v>182</v>
      </c>
      <c r="B105" s="337" t="s">
        <v>183</v>
      </c>
      <c r="C105" s="303">
        <f t="shared" si="39"/>
        <v>0</v>
      </c>
      <c r="D105" s="310"/>
      <c r="E105" s="310"/>
      <c r="F105" s="310"/>
      <c r="G105" s="303">
        <f t="shared" si="43"/>
        <v>0</v>
      </c>
      <c r="H105" s="310"/>
      <c r="I105" s="310"/>
      <c r="J105" s="310"/>
    </row>
    <row r="106" spans="1:10" s="294" customFormat="1" ht="16.5" x14ac:dyDescent="0.15">
      <c r="A106" s="304" t="s">
        <v>184</v>
      </c>
      <c r="B106" s="338" t="s">
        <v>185</v>
      </c>
      <c r="C106" s="303">
        <f t="shared" si="39"/>
        <v>0</v>
      </c>
      <c r="D106" s="310"/>
      <c r="E106" s="310"/>
      <c r="F106" s="310"/>
      <c r="G106" s="303">
        <f t="shared" si="43"/>
        <v>0</v>
      </c>
      <c r="H106" s="310"/>
      <c r="I106" s="310"/>
      <c r="J106" s="310"/>
    </row>
    <row r="107" spans="1:10" s="294" customFormat="1" ht="16.5" x14ac:dyDescent="0.15">
      <c r="A107" s="339" t="s">
        <v>186</v>
      </c>
      <c r="B107" s="340" t="s">
        <v>187</v>
      </c>
      <c r="C107" s="303">
        <f t="shared" si="39"/>
        <v>0</v>
      </c>
      <c r="D107" s="310"/>
      <c r="E107" s="310"/>
      <c r="F107" s="310"/>
      <c r="G107" s="303">
        <f t="shared" si="43"/>
        <v>0</v>
      </c>
      <c r="H107" s="310"/>
      <c r="I107" s="310"/>
      <c r="J107" s="310"/>
    </row>
    <row r="108" spans="1:10" s="294" customFormat="1" ht="16.5" x14ac:dyDescent="0.15">
      <c r="A108" s="304" t="s">
        <v>188</v>
      </c>
      <c r="B108" s="340" t="s">
        <v>189</v>
      </c>
      <c r="C108" s="303">
        <f t="shared" si="39"/>
        <v>0</v>
      </c>
      <c r="D108" s="310"/>
      <c r="E108" s="310"/>
      <c r="F108" s="310"/>
      <c r="G108" s="303">
        <f t="shared" si="43"/>
        <v>0</v>
      </c>
      <c r="H108" s="310"/>
      <c r="I108" s="310"/>
      <c r="J108" s="310"/>
    </row>
    <row r="109" spans="1:10" s="294" customFormat="1" ht="17.25" thickBot="1" x14ac:dyDescent="0.2">
      <c r="A109" s="341" t="s">
        <v>190</v>
      </c>
      <c r="B109" s="342" t="s">
        <v>191</v>
      </c>
      <c r="C109" s="303">
        <f t="shared" si="39"/>
        <v>120</v>
      </c>
      <c r="D109" s="343"/>
      <c r="E109" s="343">
        <v>120</v>
      </c>
      <c r="F109" s="343"/>
      <c r="G109" s="303">
        <f t="shared" si="43"/>
        <v>120</v>
      </c>
      <c r="H109" s="343"/>
      <c r="I109" s="343">
        <v>120</v>
      </c>
      <c r="J109" s="343"/>
    </row>
    <row r="110" spans="1:10" s="294" customFormat="1" ht="10.5" thickBot="1" x14ac:dyDescent="0.2">
      <c r="A110" s="298" t="s">
        <v>19</v>
      </c>
      <c r="B110" s="344" t="s">
        <v>450</v>
      </c>
      <c r="C110" s="300">
        <f>C111+C113+C115</f>
        <v>241503</v>
      </c>
      <c r="D110" s="300">
        <v>0</v>
      </c>
      <c r="E110" s="300">
        <f>E111+E113</f>
        <v>241503</v>
      </c>
      <c r="F110" s="300">
        <v>0</v>
      </c>
      <c r="G110" s="300">
        <f>G111+G113+G115</f>
        <v>244171</v>
      </c>
      <c r="H110" s="300">
        <v>0</v>
      </c>
      <c r="I110" s="300">
        <f>I111+I113</f>
        <v>244171</v>
      </c>
      <c r="J110" s="300">
        <v>0</v>
      </c>
    </row>
    <row r="111" spans="1:10" s="294" customFormat="1" ht="8.25" x14ac:dyDescent="0.15">
      <c r="A111" s="301" t="s">
        <v>21</v>
      </c>
      <c r="B111" s="334" t="s">
        <v>192</v>
      </c>
      <c r="C111" s="303">
        <f>D111+E111+F111</f>
        <v>204518</v>
      </c>
      <c r="D111" s="303">
        <f>D112</f>
        <v>0</v>
      </c>
      <c r="E111" s="303">
        <f t="shared" ref="E111:F111" si="44">E112</f>
        <v>204518</v>
      </c>
      <c r="F111" s="303">
        <f t="shared" si="44"/>
        <v>0</v>
      </c>
      <c r="G111" s="303">
        <f>H111+I111+J111</f>
        <v>207186</v>
      </c>
      <c r="H111" s="303">
        <f>H112</f>
        <v>0</v>
      </c>
      <c r="I111" s="303">
        <v>207186</v>
      </c>
      <c r="J111" s="303">
        <f t="shared" ref="J111" si="45">J112</f>
        <v>0</v>
      </c>
    </row>
    <row r="112" spans="1:10" s="294" customFormat="1" ht="8.25" x14ac:dyDescent="0.15">
      <c r="A112" s="301" t="s">
        <v>23</v>
      </c>
      <c r="B112" s="345" t="s">
        <v>193</v>
      </c>
      <c r="C112" s="303">
        <f t="shared" ref="C112:C123" si="46">D112+E112+F112</f>
        <v>204518</v>
      </c>
      <c r="D112" s="303"/>
      <c r="E112" s="303">
        <v>204518</v>
      </c>
      <c r="F112" s="303"/>
      <c r="G112" s="303">
        <f t="shared" ref="G112:G123" si="47">H112+I112+J112</f>
        <v>204518</v>
      </c>
      <c r="H112" s="303"/>
      <c r="I112" s="303">
        <v>204518</v>
      </c>
      <c r="J112" s="303"/>
    </row>
    <row r="113" spans="1:10" s="294" customFormat="1" ht="8.25" x14ac:dyDescent="0.15">
      <c r="A113" s="301" t="s">
        <v>25</v>
      </c>
      <c r="B113" s="345" t="s">
        <v>194</v>
      </c>
      <c r="C113" s="303">
        <f t="shared" si="46"/>
        <v>36985</v>
      </c>
      <c r="D113" s="309">
        <f>D114</f>
        <v>0</v>
      </c>
      <c r="E113" s="309">
        <f t="shared" ref="E113:F113" si="48">E114</f>
        <v>36985</v>
      </c>
      <c r="F113" s="309">
        <f t="shared" si="48"/>
        <v>0</v>
      </c>
      <c r="G113" s="303">
        <f t="shared" si="47"/>
        <v>36985</v>
      </c>
      <c r="H113" s="309">
        <f>H114</f>
        <v>0</v>
      </c>
      <c r="I113" s="309">
        <f t="shared" ref="I113:J113" si="49">I114</f>
        <v>36985</v>
      </c>
      <c r="J113" s="309">
        <f t="shared" si="49"/>
        <v>0</v>
      </c>
    </row>
    <row r="114" spans="1:10" s="294" customFormat="1" ht="8.25" x14ac:dyDescent="0.15">
      <c r="A114" s="301" t="s">
        <v>27</v>
      </c>
      <c r="B114" s="345" t="s">
        <v>195</v>
      </c>
      <c r="C114" s="303">
        <f t="shared" si="46"/>
        <v>36985</v>
      </c>
      <c r="D114" s="346"/>
      <c r="E114" s="346">
        <v>36985</v>
      </c>
      <c r="F114" s="346"/>
      <c r="G114" s="303">
        <f t="shared" si="47"/>
        <v>36985</v>
      </c>
      <c r="H114" s="346"/>
      <c r="I114" s="346">
        <v>36985</v>
      </c>
      <c r="J114" s="346"/>
    </row>
    <row r="115" spans="1:10" s="294" customFormat="1" ht="8.25" x14ac:dyDescent="0.15">
      <c r="A115" s="301" t="s">
        <v>29</v>
      </c>
      <c r="B115" s="347" t="s">
        <v>196</v>
      </c>
      <c r="C115" s="303">
        <f t="shared" si="46"/>
        <v>0</v>
      </c>
      <c r="D115" s="346"/>
      <c r="E115" s="346"/>
      <c r="F115" s="346"/>
      <c r="G115" s="303">
        <f t="shared" si="47"/>
        <v>0</v>
      </c>
      <c r="H115" s="346"/>
      <c r="I115" s="346"/>
      <c r="J115" s="346"/>
    </row>
    <row r="116" spans="1:10" s="294" customFormat="1" ht="8.25" x14ac:dyDescent="0.15">
      <c r="A116" s="301" t="s">
        <v>31</v>
      </c>
      <c r="B116" s="348" t="s">
        <v>197</v>
      </c>
      <c r="C116" s="303">
        <f t="shared" si="46"/>
        <v>0</v>
      </c>
      <c r="D116" s="346"/>
      <c r="E116" s="346"/>
      <c r="F116" s="346"/>
      <c r="G116" s="303">
        <f t="shared" si="47"/>
        <v>0</v>
      </c>
      <c r="H116" s="346"/>
      <c r="I116" s="346"/>
      <c r="J116" s="346"/>
    </row>
    <row r="117" spans="1:10" s="294" customFormat="1" ht="16.5" x14ac:dyDescent="0.15">
      <c r="A117" s="301" t="s">
        <v>198</v>
      </c>
      <c r="B117" s="349" t="s">
        <v>199</v>
      </c>
      <c r="C117" s="303">
        <f t="shared" si="46"/>
        <v>0</v>
      </c>
      <c r="D117" s="346"/>
      <c r="E117" s="346"/>
      <c r="F117" s="346"/>
      <c r="G117" s="303">
        <f t="shared" si="47"/>
        <v>0</v>
      </c>
      <c r="H117" s="346"/>
      <c r="I117" s="346"/>
      <c r="J117" s="346"/>
    </row>
    <row r="118" spans="1:10" s="294" customFormat="1" ht="16.5" x14ac:dyDescent="0.15">
      <c r="A118" s="301" t="s">
        <v>200</v>
      </c>
      <c r="B118" s="338" t="s">
        <v>179</v>
      </c>
      <c r="C118" s="303">
        <f t="shared" si="46"/>
        <v>0</v>
      </c>
      <c r="D118" s="346"/>
      <c r="E118" s="346"/>
      <c r="F118" s="346"/>
      <c r="G118" s="303">
        <f t="shared" si="47"/>
        <v>0</v>
      </c>
      <c r="H118" s="346"/>
      <c r="I118" s="346"/>
      <c r="J118" s="346"/>
    </row>
    <row r="119" spans="1:10" s="294" customFormat="1" ht="8.25" x14ac:dyDescent="0.15">
      <c r="A119" s="301" t="s">
        <v>201</v>
      </c>
      <c r="B119" s="338" t="s">
        <v>202</v>
      </c>
      <c r="C119" s="303">
        <f t="shared" si="46"/>
        <v>0</v>
      </c>
      <c r="D119" s="346"/>
      <c r="E119" s="346"/>
      <c r="F119" s="346"/>
      <c r="G119" s="303">
        <f t="shared" si="47"/>
        <v>0</v>
      </c>
      <c r="H119" s="346"/>
      <c r="I119" s="346"/>
      <c r="J119" s="346"/>
    </row>
    <row r="120" spans="1:10" s="294" customFormat="1" ht="16.5" x14ac:dyDescent="0.15">
      <c r="A120" s="301" t="s">
        <v>203</v>
      </c>
      <c r="B120" s="338" t="s">
        <v>204</v>
      </c>
      <c r="C120" s="303">
        <f t="shared" si="46"/>
        <v>0</v>
      </c>
      <c r="D120" s="346"/>
      <c r="E120" s="346"/>
      <c r="F120" s="346"/>
      <c r="G120" s="303">
        <f t="shared" si="47"/>
        <v>0</v>
      </c>
      <c r="H120" s="346"/>
      <c r="I120" s="346"/>
      <c r="J120" s="346"/>
    </row>
    <row r="121" spans="1:10" s="294" customFormat="1" ht="16.5" x14ac:dyDescent="0.15">
      <c r="A121" s="301" t="s">
        <v>205</v>
      </c>
      <c r="B121" s="338" t="s">
        <v>185</v>
      </c>
      <c r="C121" s="303">
        <f t="shared" si="46"/>
        <v>0</v>
      </c>
      <c r="D121" s="346"/>
      <c r="E121" s="346"/>
      <c r="F121" s="346"/>
      <c r="G121" s="303">
        <f t="shared" si="47"/>
        <v>0</v>
      </c>
      <c r="H121" s="346"/>
      <c r="I121" s="346"/>
      <c r="J121" s="346"/>
    </row>
    <row r="122" spans="1:10" s="294" customFormat="1" ht="16.5" x14ac:dyDescent="0.15">
      <c r="A122" s="301" t="s">
        <v>206</v>
      </c>
      <c r="B122" s="338" t="s">
        <v>207</v>
      </c>
      <c r="C122" s="303">
        <f t="shared" si="46"/>
        <v>0</v>
      </c>
      <c r="D122" s="346"/>
      <c r="E122" s="346"/>
      <c r="F122" s="346"/>
      <c r="G122" s="303">
        <f t="shared" si="47"/>
        <v>0</v>
      </c>
      <c r="H122" s="346"/>
      <c r="I122" s="346"/>
      <c r="J122" s="346"/>
    </row>
    <row r="123" spans="1:10" s="294" customFormat="1" ht="17.25" thickBot="1" x14ac:dyDescent="0.2">
      <c r="A123" s="339" t="s">
        <v>208</v>
      </c>
      <c r="B123" s="338" t="s">
        <v>209</v>
      </c>
      <c r="C123" s="303">
        <f t="shared" si="46"/>
        <v>0</v>
      </c>
      <c r="D123" s="350"/>
      <c r="E123" s="350"/>
      <c r="F123" s="350"/>
      <c r="G123" s="303">
        <f t="shared" si="47"/>
        <v>0</v>
      </c>
      <c r="H123" s="350"/>
      <c r="I123" s="350"/>
      <c r="J123" s="350"/>
    </row>
    <row r="124" spans="1:10" s="294" customFormat="1" ht="10.5" thickBot="1" x14ac:dyDescent="0.2">
      <c r="A124" s="298" t="s">
        <v>33</v>
      </c>
      <c r="B124" s="351" t="s">
        <v>210</v>
      </c>
      <c r="C124" s="300">
        <f>C125+C126</f>
        <v>500</v>
      </c>
      <c r="D124" s="300">
        <f>D125+D126</f>
        <v>500</v>
      </c>
      <c r="E124" s="300">
        <f t="shared" ref="E124:F124" si="50">E125+E126</f>
        <v>0</v>
      </c>
      <c r="F124" s="300">
        <f t="shared" si="50"/>
        <v>0</v>
      </c>
      <c r="G124" s="300">
        <f>G125+G126</f>
        <v>500</v>
      </c>
      <c r="H124" s="300">
        <f>H125+H126</f>
        <v>500</v>
      </c>
      <c r="I124" s="300">
        <f t="shared" ref="I124:J124" si="51">I125+I126</f>
        <v>0</v>
      </c>
      <c r="J124" s="300">
        <f t="shared" si="51"/>
        <v>0</v>
      </c>
    </row>
    <row r="125" spans="1:10" s="294" customFormat="1" ht="8.25" x14ac:dyDescent="0.15">
      <c r="A125" s="301" t="s">
        <v>35</v>
      </c>
      <c r="B125" s="352" t="s">
        <v>211</v>
      </c>
      <c r="C125" s="303">
        <f t="shared" ref="C125:C126" si="52">D125+E125+F125</f>
        <v>500</v>
      </c>
      <c r="D125" s="303">
        <v>500</v>
      </c>
      <c r="E125" s="303"/>
      <c r="F125" s="303"/>
      <c r="G125" s="303">
        <f t="shared" ref="G125:G126" si="53">H125+I125+J125</f>
        <v>500</v>
      </c>
      <c r="H125" s="303">
        <v>500</v>
      </c>
      <c r="I125" s="303"/>
      <c r="J125" s="303"/>
    </row>
    <row r="126" spans="1:10" s="294" customFormat="1" ht="9" thickBot="1" x14ac:dyDescent="0.2">
      <c r="A126" s="306" t="s">
        <v>37</v>
      </c>
      <c r="B126" s="345" t="s">
        <v>212</v>
      </c>
      <c r="C126" s="303">
        <f t="shared" si="52"/>
        <v>0</v>
      </c>
      <c r="D126" s="310"/>
      <c r="E126" s="310"/>
      <c r="F126" s="310"/>
      <c r="G126" s="303">
        <f t="shared" si="53"/>
        <v>0</v>
      </c>
      <c r="H126" s="310"/>
      <c r="I126" s="310"/>
      <c r="J126" s="310"/>
    </row>
    <row r="127" spans="1:10" s="294" customFormat="1" ht="10.5" thickBot="1" x14ac:dyDescent="0.2">
      <c r="A127" s="298" t="s">
        <v>213</v>
      </c>
      <c r="B127" s="351" t="s">
        <v>214</v>
      </c>
      <c r="C127" s="300">
        <f>C94+C110+C124</f>
        <v>336290</v>
      </c>
      <c r="D127" s="300">
        <f t="shared" ref="D127:F127" si="54">D94+D110+D124</f>
        <v>88593</v>
      </c>
      <c r="E127" s="300">
        <f t="shared" si="54"/>
        <v>247697</v>
      </c>
      <c r="F127" s="300">
        <f t="shared" si="54"/>
        <v>0</v>
      </c>
      <c r="G127" s="300">
        <f>G94+G110+G124</f>
        <v>397085</v>
      </c>
      <c r="H127" s="300">
        <f t="shared" ref="H127:J127" si="55">H94+H110+H124</f>
        <v>146707</v>
      </c>
      <c r="I127" s="300">
        <f t="shared" si="55"/>
        <v>250378</v>
      </c>
      <c r="J127" s="300">
        <f t="shared" si="55"/>
        <v>0</v>
      </c>
    </row>
    <row r="128" spans="1:10" s="294" customFormat="1" ht="10.5" thickBot="1" x14ac:dyDescent="0.2">
      <c r="A128" s="298" t="s">
        <v>61</v>
      </c>
      <c r="B128" s="351" t="s">
        <v>215</v>
      </c>
      <c r="C128" s="300">
        <f>C129+C130+C131</f>
        <v>0</v>
      </c>
      <c r="D128" s="300">
        <v>0</v>
      </c>
      <c r="E128" s="300">
        <v>0</v>
      </c>
      <c r="F128" s="300">
        <v>0</v>
      </c>
      <c r="G128" s="300">
        <f>G129+G130+G131</f>
        <v>0</v>
      </c>
      <c r="H128" s="300">
        <v>0</v>
      </c>
      <c r="I128" s="300">
        <v>0</v>
      </c>
      <c r="J128" s="300">
        <v>0</v>
      </c>
    </row>
    <row r="129" spans="1:10" s="294" customFormat="1" ht="8.25" x14ac:dyDescent="0.15">
      <c r="A129" s="301" t="s">
        <v>63</v>
      </c>
      <c r="B129" s="352" t="s">
        <v>216</v>
      </c>
      <c r="C129" s="303">
        <f t="shared" ref="C129:C136" si="56">D129+E129+F129</f>
        <v>0</v>
      </c>
      <c r="D129" s="346"/>
      <c r="E129" s="346"/>
      <c r="F129" s="346"/>
      <c r="G129" s="303">
        <f t="shared" ref="G129:G136" si="57">H129+I129+J129</f>
        <v>0</v>
      </c>
      <c r="H129" s="346"/>
      <c r="I129" s="346"/>
      <c r="J129" s="346"/>
    </row>
    <row r="130" spans="1:10" s="294" customFormat="1" ht="8.25" x14ac:dyDescent="0.15">
      <c r="A130" s="301" t="s">
        <v>65</v>
      </c>
      <c r="B130" s="352" t="s">
        <v>217</v>
      </c>
      <c r="C130" s="303">
        <f t="shared" si="56"/>
        <v>0</v>
      </c>
      <c r="D130" s="346"/>
      <c r="E130" s="346"/>
      <c r="F130" s="346"/>
      <c r="G130" s="303">
        <f t="shared" si="57"/>
        <v>0</v>
      </c>
      <c r="H130" s="346"/>
      <c r="I130" s="346"/>
      <c r="J130" s="346"/>
    </row>
    <row r="131" spans="1:10" s="294" customFormat="1" ht="8.25" x14ac:dyDescent="0.15">
      <c r="A131" s="353" t="s">
        <v>67</v>
      </c>
      <c r="B131" s="334" t="s">
        <v>218</v>
      </c>
      <c r="C131" s="303">
        <f t="shared" si="56"/>
        <v>0</v>
      </c>
      <c r="D131" s="354"/>
      <c r="E131" s="354"/>
      <c r="F131" s="354"/>
      <c r="G131" s="303">
        <f t="shared" si="57"/>
        <v>0</v>
      </c>
      <c r="H131" s="354"/>
      <c r="I131" s="354"/>
      <c r="J131" s="354"/>
    </row>
    <row r="132" spans="1:10" s="294" customFormat="1" ht="10.5" thickBot="1" x14ac:dyDescent="0.2">
      <c r="A132" s="313" t="s">
        <v>83</v>
      </c>
      <c r="B132" s="355" t="s">
        <v>219</v>
      </c>
      <c r="C132" s="303">
        <f t="shared" si="56"/>
        <v>0</v>
      </c>
      <c r="D132" s="315">
        <v>0</v>
      </c>
      <c r="E132" s="315">
        <v>0</v>
      </c>
      <c r="F132" s="315">
        <v>0</v>
      </c>
      <c r="G132" s="303">
        <f t="shared" si="57"/>
        <v>0</v>
      </c>
      <c r="H132" s="315">
        <v>0</v>
      </c>
      <c r="I132" s="315">
        <v>0</v>
      </c>
      <c r="J132" s="315">
        <v>0</v>
      </c>
    </row>
    <row r="133" spans="1:10" s="294" customFormat="1" ht="8.25" x14ac:dyDescent="0.15">
      <c r="A133" s="301" t="s">
        <v>85</v>
      </c>
      <c r="B133" s="352" t="s">
        <v>220</v>
      </c>
      <c r="C133" s="303">
        <f t="shared" si="56"/>
        <v>0</v>
      </c>
      <c r="D133" s="346"/>
      <c r="E133" s="346"/>
      <c r="F133" s="346"/>
      <c r="G133" s="303">
        <f t="shared" si="57"/>
        <v>0</v>
      </c>
      <c r="H133" s="346"/>
      <c r="I133" s="346"/>
      <c r="J133" s="346"/>
    </row>
    <row r="134" spans="1:10" s="294" customFormat="1" ht="8.25" x14ac:dyDescent="0.15">
      <c r="A134" s="301" t="s">
        <v>87</v>
      </c>
      <c r="B134" s="352" t="s">
        <v>221</v>
      </c>
      <c r="C134" s="303">
        <f t="shared" si="56"/>
        <v>0</v>
      </c>
      <c r="D134" s="346"/>
      <c r="E134" s="346"/>
      <c r="F134" s="346"/>
      <c r="G134" s="303">
        <f t="shared" si="57"/>
        <v>0</v>
      </c>
      <c r="H134" s="346"/>
      <c r="I134" s="346"/>
      <c r="J134" s="346"/>
    </row>
    <row r="135" spans="1:10" s="294" customFormat="1" ht="8.25" x14ac:dyDescent="0.15">
      <c r="A135" s="301" t="s">
        <v>89</v>
      </c>
      <c r="B135" s="352" t="s">
        <v>222</v>
      </c>
      <c r="C135" s="303">
        <f t="shared" si="56"/>
        <v>0</v>
      </c>
      <c r="D135" s="346"/>
      <c r="E135" s="346"/>
      <c r="F135" s="346"/>
      <c r="G135" s="303">
        <f t="shared" si="57"/>
        <v>0</v>
      </c>
      <c r="H135" s="346"/>
      <c r="I135" s="346"/>
      <c r="J135" s="346"/>
    </row>
    <row r="136" spans="1:10" s="294" customFormat="1" ht="9" thickBot="1" x14ac:dyDescent="0.2">
      <c r="A136" s="339" t="s">
        <v>91</v>
      </c>
      <c r="B136" s="356" t="s">
        <v>223</v>
      </c>
      <c r="C136" s="303">
        <f t="shared" si="56"/>
        <v>0</v>
      </c>
      <c r="D136" s="346"/>
      <c r="E136" s="346"/>
      <c r="F136" s="346"/>
      <c r="G136" s="303">
        <f t="shared" si="57"/>
        <v>0</v>
      </c>
      <c r="H136" s="346"/>
      <c r="I136" s="346"/>
      <c r="J136" s="346"/>
    </row>
    <row r="137" spans="1:10" s="294" customFormat="1" ht="10.5" thickBot="1" x14ac:dyDescent="0.2">
      <c r="A137" s="298" t="s">
        <v>224</v>
      </c>
      <c r="B137" s="351" t="s">
        <v>225</v>
      </c>
      <c r="C137" s="311">
        <f>C138+C139+C140+C141</f>
        <v>23072</v>
      </c>
      <c r="D137" s="311">
        <f t="shared" ref="D137:F137" si="58">D138+D139+D140+D141</f>
        <v>23072</v>
      </c>
      <c r="E137" s="311">
        <f t="shared" si="58"/>
        <v>0</v>
      </c>
      <c r="F137" s="311">
        <f t="shared" si="58"/>
        <v>0</v>
      </c>
      <c r="G137" s="311">
        <f>G138+G139+G140+G141</f>
        <v>22498</v>
      </c>
      <c r="H137" s="311">
        <f t="shared" ref="H137:J137" si="59">H138+H139+H140+H141</f>
        <v>22498</v>
      </c>
      <c r="I137" s="311">
        <f t="shared" si="59"/>
        <v>0</v>
      </c>
      <c r="J137" s="311">
        <f t="shared" si="59"/>
        <v>0</v>
      </c>
    </row>
    <row r="138" spans="1:10" s="294" customFormat="1" ht="8.25" x14ac:dyDescent="0.15">
      <c r="A138" s="301" t="s">
        <v>97</v>
      </c>
      <c r="B138" s="352" t="s">
        <v>226</v>
      </c>
      <c r="C138" s="303">
        <v>23072</v>
      </c>
      <c r="D138" s="346">
        <v>23072</v>
      </c>
      <c r="E138" s="346"/>
      <c r="F138" s="346"/>
      <c r="G138" s="303">
        <v>22498</v>
      </c>
      <c r="H138" s="346">
        <v>22498</v>
      </c>
      <c r="I138" s="346"/>
      <c r="J138" s="346"/>
    </row>
    <row r="139" spans="1:10" s="294" customFormat="1" ht="8.25" x14ac:dyDescent="0.15">
      <c r="A139" s="301" t="s">
        <v>99</v>
      </c>
      <c r="B139" s="352" t="s">
        <v>227</v>
      </c>
      <c r="C139" s="303">
        <f t="shared" ref="C139:C141" si="60">D139+E139+F139</f>
        <v>0</v>
      </c>
      <c r="D139" s="346"/>
      <c r="E139" s="346"/>
      <c r="F139" s="346"/>
      <c r="G139" s="303">
        <f t="shared" ref="G139:G141" si="61">H139+I139+J139</f>
        <v>0</v>
      </c>
      <c r="H139" s="346"/>
      <c r="I139" s="346"/>
      <c r="J139" s="346"/>
    </row>
    <row r="140" spans="1:10" s="294" customFormat="1" ht="8.25" x14ac:dyDescent="0.15">
      <c r="A140" s="301" t="s">
        <v>101</v>
      </c>
      <c r="B140" s="352" t="s">
        <v>228</v>
      </c>
      <c r="C140" s="303">
        <f t="shared" si="60"/>
        <v>0</v>
      </c>
      <c r="D140" s="346"/>
      <c r="E140" s="346"/>
      <c r="F140" s="346"/>
      <c r="G140" s="303">
        <f t="shared" si="61"/>
        <v>0</v>
      </c>
      <c r="H140" s="346"/>
      <c r="I140" s="346"/>
      <c r="J140" s="346"/>
    </row>
    <row r="141" spans="1:10" s="294" customFormat="1" ht="9" thickBot="1" x14ac:dyDescent="0.2">
      <c r="A141" s="339" t="s">
        <v>103</v>
      </c>
      <c r="B141" s="356" t="s">
        <v>229</v>
      </c>
      <c r="C141" s="303">
        <f t="shared" si="60"/>
        <v>0</v>
      </c>
      <c r="D141" s="346"/>
      <c r="E141" s="346"/>
      <c r="F141" s="346"/>
      <c r="G141" s="303">
        <f t="shared" si="61"/>
        <v>0</v>
      </c>
      <c r="H141" s="346"/>
      <c r="I141" s="346"/>
      <c r="J141" s="346"/>
    </row>
    <row r="142" spans="1:10" s="294" customFormat="1" ht="10.5" thickBot="1" x14ac:dyDescent="0.2">
      <c r="A142" s="298" t="s">
        <v>105</v>
      </c>
      <c r="B142" s="351" t="s">
        <v>230</v>
      </c>
      <c r="C142" s="357">
        <v>0</v>
      </c>
      <c r="D142" s="357">
        <v>0</v>
      </c>
      <c r="E142" s="357">
        <v>0</v>
      </c>
      <c r="F142" s="357">
        <v>0</v>
      </c>
      <c r="G142" s="357">
        <v>0</v>
      </c>
      <c r="H142" s="357">
        <v>0</v>
      </c>
      <c r="I142" s="357">
        <v>0</v>
      </c>
      <c r="J142" s="357">
        <v>0</v>
      </c>
    </row>
    <row r="143" spans="1:10" s="294" customFormat="1" ht="8.25" x14ac:dyDescent="0.15">
      <c r="A143" s="301" t="s">
        <v>107</v>
      </c>
      <c r="B143" s="352" t="s">
        <v>231</v>
      </c>
      <c r="C143" s="303">
        <f t="shared" ref="C143:C146" si="62">D143+E143+F143</f>
        <v>0</v>
      </c>
      <c r="D143" s="346"/>
      <c r="E143" s="346"/>
      <c r="F143" s="346"/>
      <c r="G143" s="303">
        <f t="shared" ref="G143:G146" si="63">H143+I143+J143</f>
        <v>0</v>
      </c>
      <c r="H143" s="346"/>
      <c r="I143" s="346"/>
      <c r="J143" s="346"/>
    </row>
    <row r="144" spans="1:10" s="294" customFormat="1" ht="8.25" x14ac:dyDescent="0.15">
      <c r="A144" s="301" t="s">
        <v>109</v>
      </c>
      <c r="B144" s="352" t="s">
        <v>232</v>
      </c>
      <c r="C144" s="303">
        <f t="shared" si="62"/>
        <v>0</v>
      </c>
      <c r="D144" s="346"/>
      <c r="E144" s="346"/>
      <c r="F144" s="346"/>
      <c r="G144" s="303">
        <f t="shared" si="63"/>
        <v>0</v>
      </c>
      <c r="H144" s="346"/>
      <c r="I144" s="346"/>
      <c r="J144" s="346"/>
    </row>
    <row r="145" spans="1:10" s="294" customFormat="1" ht="8.25" x14ac:dyDescent="0.15">
      <c r="A145" s="301" t="s">
        <v>111</v>
      </c>
      <c r="B145" s="352" t="s">
        <v>233</v>
      </c>
      <c r="C145" s="303">
        <f t="shared" si="62"/>
        <v>0</v>
      </c>
      <c r="D145" s="346"/>
      <c r="E145" s="346"/>
      <c r="F145" s="346"/>
      <c r="G145" s="303">
        <f t="shared" si="63"/>
        <v>0</v>
      </c>
      <c r="H145" s="346"/>
      <c r="I145" s="346"/>
      <c r="J145" s="346"/>
    </row>
    <row r="146" spans="1:10" s="294" customFormat="1" ht="9" thickBot="1" x14ac:dyDescent="0.2">
      <c r="A146" s="301" t="s">
        <v>113</v>
      </c>
      <c r="B146" s="352" t="s">
        <v>234</v>
      </c>
      <c r="C146" s="303">
        <f t="shared" si="62"/>
        <v>0</v>
      </c>
      <c r="D146" s="346"/>
      <c r="E146" s="346"/>
      <c r="F146" s="346"/>
      <c r="G146" s="303">
        <f t="shared" si="63"/>
        <v>0</v>
      </c>
      <c r="H146" s="346"/>
      <c r="I146" s="346"/>
      <c r="J146" s="346"/>
    </row>
    <row r="147" spans="1:10" s="294" customFormat="1" ht="10.5" thickBot="1" x14ac:dyDescent="0.2">
      <c r="A147" s="298" t="s">
        <v>115</v>
      </c>
      <c r="B147" s="351" t="s">
        <v>235</v>
      </c>
      <c r="C147" s="358">
        <f>C142+C137+C132+C128</f>
        <v>23072</v>
      </c>
      <c r="D147" s="358">
        <f t="shared" ref="D147:E147" si="64">D142+D137+D132+D128</f>
        <v>23072</v>
      </c>
      <c r="E147" s="358">
        <f t="shared" si="64"/>
        <v>0</v>
      </c>
      <c r="F147" s="358">
        <v>0</v>
      </c>
      <c r="G147" s="358">
        <f>G142+G137+G132+G128</f>
        <v>22498</v>
      </c>
      <c r="H147" s="358">
        <f t="shared" ref="H147:I147" si="65">H142+H137+H132+H128</f>
        <v>22498</v>
      </c>
      <c r="I147" s="358">
        <f t="shared" si="65"/>
        <v>0</v>
      </c>
      <c r="J147" s="358">
        <v>0</v>
      </c>
    </row>
    <row r="148" spans="1:10" s="294" customFormat="1" ht="10.5" thickBot="1" x14ac:dyDescent="0.2">
      <c r="A148" s="359" t="s">
        <v>236</v>
      </c>
      <c r="B148" s="360" t="s">
        <v>237</v>
      </c>
      <c r="C148" s="358">
        <f>C127+C147</f>
        <v>359362</v>
      </c>
      <c r="D148" s="358">
        <f t="shared" ref="D148:F148" si="66">D127+D147</f>
        <v>111665</v>
      </c>
      <c r="E148" s="358">
        <f t="shared" si="66"/>
        <v>247697</v>
      </c>
      <c r="F148" s="358">
        <f t="shared" si="66"/>
        <v>0</v>
      </c>
      <c r="G148" s="358">
        <f>G127+G147</f>
        <v>419583</v>
      </c>
      <c r="H148" s="358">
        <f t="shared" ref="H148:J148" si="67">H127+H147</f>
        <v>169205</v>
      </c>
      <c r="I148" s="358">
        <f t="shared" si="67"/>
        <v>250378</v>
      </c>
      <c r="J148" s="358">
        <f t="shared" si="67"/>
        <v>0</v>
      </c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491" t="s">
        <v>454</v>
      </c>
      <c r="B150" s="491"/>
      <c r="C150" s="491"/>
      <c r="D150" s="491"/>
      <c r="E150" s="491"/>
      <c r="F150" s="491"/>
      <c r="G150" s="491"/>
      <c r="H150" s="491"/>
      <c r="I150" s="491"/>
      <c r="J150" s="491"/>
    </row>
    <row r="151" spans="1:10" s="242" customFormat="1" ht="12.75" thickBot="1" x14ac:dyDescent="0.25">
      <c r="A151" s="485" t="s">
        <v>451</v>
      </c>
      <c r="B151" s="485"/>
      <c r="C151" s="277"/>
      <c r="D151" s="277"/>
      <c r="E151" s="277"/>
      <c r="F151" s="277"/>
      <c r="G151" s="277"/>
      <c r="H151" s="277"/>
      <c r="I151" s="277"/>
      <c r="J151" s="277" t="s">
        <v>1</v>
      </c>
    </row>
    <row r="152" spans="1:10" s="294" customFormat="1" ht="20.25" thickBot="1" x14ac:dyDescent="0.2">
      <c r="A152" s="298">
        <v>1</v>
      </c>
      <c r="B152" s="344" t="s">
        <v>238</v>
      </c>
      <c r="C152" s="300">
        <f>C61-C127</f>
        <v>-1500</v>
      </c>
      <c r="D152" s="300">
        <v>0</v>
      </c>
      <c r="E152" s="300">
        <v>0</v>
      </c>
      <c r="F152" s="300">
        <v>0</v>
      </c>
      <c r="G152" s="300">
        <f>G61-G127+1</f>
        <v>-10632</v>
      </c>
      <c r="H152" s="300">
        <v>0</v>
      </c>
      <c r="I152" s="300">
        <v>0</v>
      </c>
      <c r="J152" s="300">
        <v>0</v>
      </c>
    </row>
    <row r="153" spans="1:10" s="294" customFormat="1" ht="20.25" thickBot="1" x14ac:dyDescent="0.2">
      <c r="A153" s="298" t="s">
        <v>19</v>
      </c>
      <c r="B153" s="344" t="s">
        <v>239</v>
      </c>
      <c r="C153" s="300">
        <f>C84-C147</f>
        <v>1500</v>
      </c>
      <c r="D153" s="300">
        <v>0</v>
      </c>
      <c r="E153" s="300">
        <v>0</v>
      </c>
      <c r="F153" s="300">
        <v>0</v>
      </c>
      <c r="G153" s="300">
        <f>G84-G147-1</f>
        <v>10632</v>
      </c>
      <c r="H153" s="300">
        <v>0</v>
      </c>
      <c r="I153" s="300">
        <v>0</v>
      </c>
      <c r="J153" s="300">
        <v>0</v>
      </c>
    </row>
  </sheetData>
  <mergeCells count="8">
    <mergeCell ref="A151:B151"/>
    <mergeCell ref="C3:F3"/>
    <mergeCell ref="G3:J3"/>
    <mergeCell ref="A1:J1"/>
    <mergeCell ref="A2:B2"/>
    <mergeCell ref="A90:B90"/>
    <mergeCell ref="A89:J89"/>
    <mergeCell ref="A150:J150"/>
  </mergeCells>
  <pageMargins left="0.11811023622047245" right="0.11811023622047245" top="0.86614173228346458" bottom="0.74803149606299213" header="0.31496062992125984" footer="0.31496062992125984"/>
  <pageSetup paperSize="9" orientation="portrait" r:id="rId1"/>
  <headerFooter>
    <oddHeader>&amp;C&amp;"-,Félkövér"
&amp;9Tiszagyulaháza Község 2014. évi költségvetésének összevont mérlege&amp;R&amp;"-,Dőlt"&amp;8 1. melléklet
a 10/2014.(V. 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view="pageLayout" zoomScaleNormal="100" workbookViewId="0">
      <selection activeCell="C82" sqref="C82"/>
    </sheetView>
  </sheetViews>
  <sheetFormatPr defaultRowHeight="15.75" x14ac:dyDescent="0.25"/>
  <cols>
    <col min="1" max="1" width="5.42578125" style="223" customWidth="1"/>
    <col min="2" max="2" width="49" style="223" customWidth="1"/>
    <col min="3" max="3" width="11.28515625" style="224" customWidth="1"/>
    <col min="4" max="4" width="10.42578125" style="223" customWidth="1"/>
    <col min="5" max="6" width="11.140625" style="223" customWidth="1"/>
    <col min="7" max="256" width="9.140625" style="223"/>
    <col min="257" max="257" width="7.7109375" style="223" customWidth="1"/>
    <col min="258" max="258" width="65" style="223" customWidth="1"/>
    <col min="259" max="261" width="13.28515625" style="223" customWidth="1"/>
    <col min="262" max="262" width="7.7109375" style="223" customWidth="1"/>
    <col min="263" max="512" width="9.140625" style="223"/>
    <col min="513" max="513" width="7.7109375" style="223" customWidth="1"/>
    <col min="514" max="514" width="65" style="223" customWidth="1"/>
    <col min="515" max="517" width="13.28515625" style="223" customWidth="1"/>
    <col min="518" max="518" width="7.7109375" style="223" customWidth="1"/>
    <col min="519" max="768" width="9.140625" style="223"/>
    <col min="769" max="769" width="7.7109375" style="223" customWidth="1"/>
    <col min="770" max="770" width="65" style="223" customWidth="1"/>
    <col min="771" max="773" width="13.28515625" style="223" customWidth="1"/>
    <col min="774" max="774" width="7.7109375" style="223" customWidth="1"/>
    <col min="775" max="1024" width="9.140625" style="223"/>
    <col min="1025" max="1025" width="7.7109375" style="223" customWidth="1"/>
    <col min="1026" max="1026" width="65" style="223" customWidth="1"/>
    <col min="1027" max="1029" width="13.28515625" style="223" customWidth="1"/>
    <col min="1030" max="1030" width="7.7109375" style="223" customWidth="1"/>
    <col min="1031" max="1280" width="9.140625" style="223"/>
    <col min="1281" max="1281" width="7.7109375" style="223" customWidth="1"/>
    <col min="1282" max="1282" width="65" style="223" customWidth="1"/>
    <col min="1283" max="1285" width="13.28515625" style="223" customWidth="1"/>
    <col min="1286" max="1286" width="7.7109375" style="223" customWidth="1"/>
    <col min="1287" max="1536" width="9.140625" style="223"/>
    <col min="1537" max="1537" width="7.7109375" style="223" customWidth="1"/>
    <col min="1538" max="1538" width="65" style="223" customWidth="1"/>
    <col min="1539" max="1541" width="13.28515625" style="223" customWidth="1"/>
    <col min="1542" max="1542" width="7.7109375" style="223" customWidth="1"/>
    <col min="1543" max="1792" width="9.140625" style="223"/>
    <col min="1793" max="1793" width="7.7109375" style="223" customWidth="1"/>
    <col min="1794" max="1794" width="65" style="223" customWidth="1"/>
    <col min="1795" max="1797" width="13.28515625" style="223" customWidth="1"/>
    <col min="1798" max="1798" width="7.7109375" style="223" customWidth="1"/>
    <col min="1799" max="2048" width="9.140625" style="223"/>
    <col min="2049" max="2049" width="7.7109375" style="223" customWidth="1"/>
    <col min="2050" max="2050" width="65" style="223" customWidth="1"/>
    <col min="2051" max="2053" width="13.28515625" style="223" customWidth="1"/>
    <col min="2054" max="2054" width="7.7109375" style="223" customWidth="1"/>
    <col min="2055" max="2304" width="9.140625" style="223"/>
    <col min="2305" max="2305" width="7.7109375" style="223" customWidth="1"/>
    <col min="2306" max="2306" width="65" style="223" customWidth="1"/>
    <col min="2307" max="2309" width="13.28515625" style="223" customWidth="1"/>
    <col min="2310" max="2310" width="7.7109375" style="223" customWidth="1"/>
    <col min="2311" max="2560" width="9.140625" style="223"/>
    <col min="2561" max="2561" width="7.7109375" style="223" customWidth="1"/>
    <col min="2562" max="2562" width="65" style="223" customWidth="1"/>
    <col min="2563" max="2565" width="13.28515625" style="223" customWidth="1"/>
    <col min="2566" max="2566" width="7.7109375" style="223" customWidth="1"/>
    <col min="2567" max="2816" width="9.140625" style="223"/>
    <col min="2817" max="2817" width="7.7109375" style="223" customWidth="1"/>
    <col min="2818" max="2818" width="65" style="223" customWidth="1"/>
    <col min="2819" max="2821" width="13.28515625" style="223" customWidth="1"/>
    <col min="2822" max="2822" width="7.7109375" style="223" customWidth="1"/>
    <col min="2823" max="3072" width="9.140625" style="223"/>
    <col min="3073" max="3073" width="7.7109375" style="223" customWidth="1"/>
    <col min="3074" max="3074" width="65" style="223" customWidth="1"/>
    <col min="3075" max="3077" width="13.28515625" style="223" customWidth="1"/>
    <col min="3078" max="3078" width="7.7109375" style="223" customWidth="1"/>
    <col min="3079" max="3328" width="9.140625" style="223"/>
    <col min="3329" max="3329" width="7.7109375" style="223" customWidth="1"/>
    <col min="3330" max="3330" width="65" style="223" customWidth="1"/>
    <col min="3331" max="3333" width="13.28515625" style="223" customWidth="1"/>
    <col min="3334" max="3334" width="7.7109375" style="223" customWidth="1"/>
    <col min="3335" max="3584" width="9.140625" style="223"/>
    <col min="3585" max="3585" width="7.7109375" style="223" customWidth="1"/>
    <col min="3586" max="3586" width="65" style="223" customWidth="1"/>
    <col min="3587" max="3589" width="13.28515625" style="223" customWidth="1"/>
    <col min="3590" max="3590" width="7.7109375" style="223" customWidth="1"/>
    <col min="3591" max="3840" width="9.140625" style="223"/>
    <col min="3841" max="3841" width="7.7109375" style="223" customWidth="1"/>
    <col min="3842" max="3842" width="65" style="223" customWidth="1"/>
    <col min="3843" max="3845" width="13.28515625" style="223" customWidth="1"/>
    <col min="3846" max="3846" width="7.7109375" style="223" customWidth="1"/>
    <col min="3847" max="4096" width="9.140625" style="223"/>
    <col min="4097" max="4097" width="7.7109375" style="223" customWidth="1"/>
    <col min="4098" max="4098" width="65" style="223" customWidth="1"/>
    <col min="4099" max="4101" width="13.28515625" style="223" customWidth="1"/>
    <col min="4102" max="4102" width="7.7109375" style="223" customWidth="1"/>
    <col min="4103" max="4352" width="9.140625" style="223"/>
    <col min="4353" max="4353" width="7.7109375" style="223" customWidth="1"/>
    <col min="4354" max="4354" width="65" style="223" customWidth="1"/>
    <col min="4355" max="4357" width="13.28515625" style="223" customWidth="1"/>
    <col min="4358" max="4358" width="7.7109375" style="223" customWidth="1"/>
    <col min="4359" max="4608" width="9.140625" style="223"/>
    <col min="4609" max="4609" width="7.7109375" style="223" customWidth="1"/>
    <col min="4610" max="4610" width="65" style="223" customWidth="1"/>
    <col min="4611" max="4613" width="13.28515625" style="223" customWidth="1"/>
    <col min="4614" max="4614" width="7.7109375" style="223" customWidth="1"/>
    <col min="4615" max="4864" width="9.140625" style="223"/>
    <col min="4865" max="4865" width="7.7109375" style="223" customWidth="1"/>
    <col min="4866" max="4866" width="65" style="223" customWidth="1"/>
    <col min="4867" max="4869" width="13.28515625" style="223" customWidth="1"/>
    <col min="4870" max="4870" width="7.7109375" style="223" customWidth="1"/>
    <col min="4871" max="5120" width="9.140625" style="223"/>
    <col min="5121" max="5121" width="7.7109375" style="223" customWidth="1"/>
    <col min="5122" max="5122" width="65" style="223" customWidth="1"/>
    <col min="5123" max="5125" width="13.28515625" style="223" customWidth="1"/>
    <col min="5126" max="5126" width="7.7109375" style="223" customWidth="1"/>
    <col min="5127" max="5376" width="9.140625" style="223"/>
    <col min="5377" max="5377" width="7.7109375" style="223" customWidth="1"/>
    <col min="5378" max="5378" width="65" style="223" customWidth="1"/>
    <col min="5379" max="5381" width="13.28515625" style="223" customWidth="1"/>
    <col min="5382" max="5382" width="7.7109375" style="223" customWidth="1"/>
    <col min="5383" max="5632" width="9.140625" style="223"/>
    <col min="5633" max="5633" width="7.7109375" style="223" customWidth="1"/>
    <col min="5634" max="5634" width="65" style="223" customWidth="1"/>
    <col min="5635" max="5637" width="13.28515625" style="223" customWidth="1"/>
    <col min="5638" max="5638" width="7.7109375" style="223" customWidth="1"/>
    <col min="5639" max="5888" width="9.140625" style="223"/>
    <col min="5889" max="5889" width="7.7109375" style="223" customWidth="1"/>
    <col min="5890" max="5890" width="65" style="223" customWidth="1"/>
    <col min="5891" max="5893" width="13.28515625" style="223" customWidth="1"/>
    <col min="5894" max="5894" width="7.7109375" style="223" customWidth="1"/>
    <col min="5895" max="6144" width="9.140625" style="223"/>
    <col min="6145" max="6145" width="7.7109375" style="223" customWidth="1"/>
    <col min="6146" max="6146" width="65" style="223" customWidth="1"/>
    <col min="6147" max="6149" width="13.28515625" style="223" customWidth="1"/>
    <col min="6150" max="6150" width="7.7109375" style="223" customWidth="1"/>
    <col min="6151" max="6400" width="9.140625" style="223"/>
    <col min="6401" max="6401" width="7.7109375" style="223" customWidth="1"/>
    <col min="6402" max="6402" width="65" style="223" customWidth="1"/>
    <col min="6403" max="6405" width="13.28515625" style="223" customWidth="1"/>
    <col min="6406" max="6406" width="7.7109375" style="223" customWidth="1"/>
    <col min="6407" max="6656" width="9.140625" style="223"/>
    <col min="6657" max="6657" width="7.7109375" style="223" customWidth="1"/>
    <col min="6658" max="6658" width="65" style="223" customWidth="1"/>
    <col min="6659" max="6661" width="13.28515625" style="223" customWidth="1"/>
    <col min="6662" max="6662" width="7.7109375" style="223" customWidth="1"/>
    <col min="6663" max="6912" width="9.140625" style="223"/>
    <col min="6913" max="6913" width="7.7109375" style="223" customWidth="1"/>
    <col min="6914" max="6914" width="65" style="223" customWidth="1"/>
    <col min="6915" max="6917" width="13.28515625" style="223" customWidth="1"/>
    <col min="6918" max="6918" width="7.7109375" style="223" customWidth="1"/>
    <col min="6919" max="7168" width="9.140625" style="223"/>
    <col min="7169" max="7169" width="7.7109375" style="223" customWidth="1"/>
    <col min="7170" max="7170" width="65" style="223" customWidth="1"/>
    <col min="7171" max="7173" width="13.28515625" style="223" customWidth="1"/>
    <col min="7174" max="7174" width="7.7109375" style="223" customWidth="1"/>
    <col min="7175" max="7424" width="9.140625" style="223"/>
    <col min="7425" max="7425" width="7.7109375" style="223" customWidth="1"/>
    <col min="7426" max="7426" width="65" style="223" customWidth="1"/>
    <col min="7427" max="7429" width="13.28515625" style="223" customWidth="1"/>
    <col min="7430" max="7430" width="7.7109375" style="223" customWidth="1"/>
    <col min="7431" max="7680" width="9.140625" style="223"/>
    <col min="7681" max="7681" width="7.7109375" style="223" customWidth="1"/>
    <col min="7682" max="7682" width="65" style="223" customWidth="1"/>
    <col min="7683" max="7685" width="13.28515625" style="223" customWidth="1"/>
    <col min="7686" max="7686" width="7.7109375" style="223" customWidth="1"/>
    <col min="7687" max="7936" width="9.140625" style="223"/>
    <col min="7937" max="7937" width="7.7109375" style="223" customWidth="1"/>
    <col min="7938" max="7938" width="65" style="223" customWidth="1"/>
    <col min="7939" max="7941" width="13.28515625" style="223" customWidth="1"/>
    <col min="7942" max="7942" width="7.7109375" style="223" customWidth="1"/>
    <col min="7943" max="8192" width="9.140625" style="223"/>
    <col min="8193" max="8193" width="7.7109375" style="223" customWidth="1"/>
    <col min="8194" max="8194" width="65" style="223" customWidth="1"/>
    <col min="8195" max="8197" width="13.28515625" style="223" customWidth="1"/>
    <col min="8198" max="8198" width="7.7109375" style="223" customWidth="1"/>
    <col min="8199" max="8448" width="9.140625" style="223"/>
    <col min="8449" max="8449" width="7.7109375" style="223" customWidth="1"/>
    <col min="8450" max="8450" width="65" style="223" customWidth="1"/>
    <col min="8451" max="8453" width="13.28515625" style="223" customWidth="1"/>
    <col min="8454" max="8454" width="7.7109375" style="223" customWidth="1"/>
    <col min="8455" max="8704" width="9.140625" style="223"/>
    <col min="8705" max="8705" width="7.7109375" style="223" customWidth="1"/>
    <col min="8706" max="8706" width="65" style="223" customWidth="1"/>
    <col min="8707" max="8709" width="13.28515625" style="223" customWidth="1"/>
    <col min="8710" max="8710" width="7.7109375" style="223" customWidth="1"/>
    <col min="8711" max="8960" width="9.140625" style="223"/>
    <col min="8961" max="8961" width="7.7109375" style="223" customWidth="1"/>
    <col min="8962" max="8962" width="65" style="223" customWidth="1"/>
    <col min="8963" max="8965" width="13.28515625" style="223" customWidth="1"/>
    <col min="8966" max="8966" width="7.7109375" style="223" customWidth="1"/>
    <col min="8967" max="9216" width="9.140625" style="223"/>
    <col min="9217" max="9217" width="7.7109375" style="223" customWidth="1"/>
    <col min="9218" max="9218" width="65" style="223" customWidth="1"/>
    <col min="9219" max="9221" width="13.28515625" style="223" customWidth="1"/>
    <col min="9222" max="9222" width="7.7109375" style="223" customWidth="1"/>
    <col min="9223" max="9472" width="9.140625" style="223"/>
    <col min="9473" max="9473" width="7.7109375" style="223" customWidth="1"/>
    <col min="9474" max="9474" width="65" style="223" customWidth="1"/>
    <col min="9475" max="9477" width="13.28515625" style="223" customWidth="1"/>
    <col min="9478" max="9478" width="7.7109375" style="223" customWidth="1"/>
    <col min="9479" max="9728" width="9.140625" style="223"/>
    <col min="9729" max="9729" width="7.7109375" style="223" customWidth="1"/>
    <col min="9730" max="9730" width="65" style="223" customWidth="1"/>
    <col min="9731" max="9733" width="13.28515625" style="223" customWidth="1"/>
    <col min="9734" max="9734" width="7.7109375" style="223" customWidth="1"/>
    <col min="9735" max="9984" width="9.140625" style="223"/>
    <col min="9985" max="9985" width="7.7109375" style="223" customWidth="1"/>
    <col min="9986" max="9986" width="65" style="223" customWidth="1"/>
    <col min="9987" max="9989" width="13.28515625" style="223" customWidth="1"/>
    <col min="9990" max="9990" width="7.7109375" style="223" customWidth="1"/>
    <col min="9991" max="10240" width="9.140625" style="223"/>
    <col min="10241" max="10241" width="7.7109375" style="223" customWidth="1"/>
    <col min="10242" max="10242" width="65" style="223" customWidth="1"/>
    <col min="10243" max="10245" width="13.28515625" style="223" customWidth="1"/>
    <col min="10246" max="10246" width="7.7109375" style="223" customWidth="1"/>
    <col min="10247" max="10496" width="9.140625" style="223"/>
    <col min="10497" max="10497" width="7.7109375" style="223" customWidth="1"/>
    <col min="10498" max="10498" width="65" style="223" customWidth="1"/>
    <col min="10499" max="10501" width="13.28515625" style="223" customWidth="1"/>
    <col min="10502" max="10502" width="7.7109375" style="223" customWidth="1"/>
    <col min="10503" max="10752" width="9.140625" style="223"/>
    <col min="10753" max="10753" width="7.7109375" style="223" customWidth="1"/>
    <col min="10754" max="10754" width="65" style="223" customWidth="1"/>
    <col min="10755" max="10757" width="13.28515625" style="223" customWidth="1"/>
    <col min="10758" max="10758" width="7.7109375" style="223" customWidth="1"/>
    <col min="10759" max="11008" width="9.140625" style="223"/>
    <col min="11009" max="11009" width="7.7109375" style="223" customWidth="1"/>
    <col min="11010" max="11010" width="65" style="223" customWidth="1"/>
    <col min="11011" max="11013" width="13.28515625" style="223" customWidth="1"/>
    <col min="11014" max="11014" width="7.7109375" style="223" customWidth="1"/>
    <col min="11015" max="11264" width="9.140625" style="223"/>
    <col min="11265" max="11265" width="7.7109375" style="223" customWidth="1"/>
    <col min="11266" max="11266" width="65" style="223" customWidth="1"/>
    <col min="11267" max="11269" width="13.28515625" style="223" customWidth="1"/>
    <col min="11270" max="11270" width="7.7109375" style="223" customWidth="1"/>
    <col min="11271" max="11520" width="9.140625" style="223"/>
    <col min="11521" max="11521" width="7.7109375" style="223" customWidth="1"/>
    <col min="11522" max="11522" width="65" style="223" customWidth="1"/>
    <col min="11523" max="11525" width="13.28515625" style="223" customWidth="1"/>
    <col min="11526" max="11526" width="7.7109375" style="223" customWidth="1"/>
    <col min="11527" max="11776" width="9.140625" style="223"/>
    <col min="11777" max="11777" width="7.7109375" style="223" customWidth="1"/>
    <col min="11778" max="11778" width="65" style="223" customWidth="1"/>
    <col min="11779" max="11781" width="13.28515625" style="223" customWidth="1"/>
    <col min="11782" max="11782" width="7.7109375" style="223" customWidth="1"/>
    <col min="11783" max="12032" width="9.140625" style="223"/>
    <col min="12033" max="12033" width="7.7109375" style="223" customWidth="1"/>
    <col min="12034" max="12034" width="65" style="223" customWidth="1"/>
    <col min="12035" max="12037" width="13.28515625" style="223" customWidth="1"/>
    <col min="12038" max="12038" width="7.7109375" style="223" customWidth="1"/>
    <col min="12039" max="12288" width="9.140625" style="223"/>
    <col min="12289" max="12289" width="7.7109375" style="223" customWidth="1"/>
    <col min="12290" max="12290" width="65" style="223" customWidth="1"/>
    <col min="12291" max="12293" width="13.28515625" style="223" customWidth="1"/>
    <col min="12294" max="12294" width="7.7109375" style="223" customWidth="1"/>
    <col min="12295" max="12544" width="9.140625" style="223"/>
    <col min="12545" max="12545" width="7.7109375" style="223" customWidth="1"/>
    <col min="12546" max="12546" width="65" style="223" customWidth="1"/>
    <col min="12547" max="12549" width="13.28515625" style="223" customWidth="1"/>
    <col min="12550" max="12550" width="7.7109375" style="223" customWidth="1"/>
    <col min="12551" max="12800" width="9.140625" style="223"/>
    <col min="12801" max="12801" width="7.7109375" style="223" customWidth="1"/>
    <col min="12802" max="12802" width="65" style="223" customWidth="1"/>
    <col min="12803" max="12805" width="13.28515625" style="223" customWidth="1"/>
    <col min="12806" max="12806" width="7.7109375" style="223" customWidth="1"/>
    <col min="12807" max="13056" width="9.140625" style="223"/>
    <col min="13057" max="13057" width="7.7109375" style="223" customWidth="1"/>
    <col min="13058" max="13058" width="65" style="223" customWidth="1"/>
    <col min="13059" max="13061" width="13.28515625" style="223" customWidth="1"/>
    <col min="13062" max="13062" width="7.7109375" style="223" customWidth="1"/>
    <col min="13063" max="13312" width="9.140625" style="223"/>
    <col min="13313" max="13313" width="7.7109375" style="223" customWidth="1"/>
    <col min="13314" max="13314" width="65" style="223" customWidth="1"/>
    <col min="13315" max="13317" width="13.28515625" style="223" customWidth="1"/>
    <col min="13318" max="13318" width="7.7109375" style="223" customWidth="1"/>
    <col min="13319" max="13568" width="9.140625" style="223"/>
    <col min="13569" max="13569" width="7.7109375" style="223" customWidth="1"/>
    <col min="13570" max="13570" width="65" style="223" customWidth="1"/>
    <col min="13571" max="13573" width="13.28515625" style="223" customWidth="1"/>
    <col min="13574" max="13574" width="7.7109375" style="223" customWidth="1"/>
    <col min="13575" max="13824" width="9.140625" style="223"/>
    <col min="13825" max="13825" width="7.7109375" style="223" customWidth="1"/>
    <col min="13826" max="13826" width="65" style="223" customWidth="1"/>
    <col min="13827" max="13829" width="13.28515625" style="223" customWidth="1"/>
    <col min="13830" max="13830" width="7.7109375" style="223" customWidth="1"/>
    <col min="13831" max="14080" width="9.140625" style="223"/>
    <col min="14081" max="14081" width="7.7109375" style="223" customWidth="1"/>
    <col min="14082" max="14082" width="65" style="223" customWidth="1"/>
    <col min="14083" max="14085" width="13.28515625" style="223" customWidth="1"/>
    <col min="14086" max="14086" width="7.7109375" style="223" customWidth="1"/>
    <col min="14087" max="14336" width="9.140625" style="223"/>
    <col min="14337" max="14337" width="7.7109375" style="223" customWidth="1"/>
    <col min="14338" max="14338" width="65" style="223" customWidth="1"/>
    <col min="14339" max="14341" width="13.28515625" style="223" customWidth="1"/>
    <col min="14342" max="14342" width="7.7109375" style="223" customWidth="1"/>
    <col min="14343" max="14592" width="9.140625" style="223"/>
    <col min="14593" max="14593" width="7.7109375" style="223" customWidth="1"/>
    <col min="14594" max="14594" width="65" style="223" customWidth="1"/>
    <col min="14595" max="14597" width="13.28515625" style="223" customWidth="1"/>
    <col min="14598" max="14598" width="7.7109375" style="223" customWidth="1"/>
    <col min="14599" max="14848" width="9.140625" style="223"/>
    <col min="14849" max="14849" width="7.7109375" style="223" customWidth="1"/>
    <col min="14850" max="14850" width="65" style="223" customWidth="1"/>
    <col min="14851" max="14853" width="13.28515625" style="223" customWidth="1"/>
    <col min="14854" max="14854" width="7.7109375" style="223" customWidth="1"/>
    <col min="14855" max="15104" width="9.140625" style="223"/>
    <col min="15105" max="15105" width="7.7109375" style="223" customWidth="1"/>
    <col min="15106" max="15106" width="65" style="223" customWidth="1"/>
    <col min="15107" max="15109" width="13.28515625" style="223" customWidth="1"/>
    <col min="15110" max="15110" width="7.7109375" style="223" customWidth="1"/>
    <col min="15111" max="15360" width="9.140625" style="223"/>
    <col min="15361" max="15361" width="7.7109375" style="223" customWidth="1"/>
    <col min="15362" max="15362" width="65" style="223" customWidth="1"/>
    <col min="15363" max="15365" width="13.28515625" style="223" customWidth="1"/>
    <col min="15366" max="15366" width="7.7109375" style="223" customWidth="1"/>
    <col min="15367" max="15616" width="9.140625" style="223"/>
    <col min="15617" max="15617" width="7.7109375" style="223" customWidth="1"/>
    <col min="15618" max="15618" width="65" style="223" customWidth="1"/>
    <col min="15619" max="15621" width="13.28515625" style="223" customWidth="1"/>
    <col min="15622" max="15622" width="7.7109375" style="223" customWidth="1"/>
    <col min="15623" max="15872" width="9.140625" style="223"/>
    <col min="15873" max="15873" width="7.7109375" style="223" customWidth="1"/>
    <col min="15874" max="15874" width="65" style="223" customWidth="1"/>
    <col min="15875" max="15877" width="13.28515625" style="223" customWidth="1"/>
    <col min="15878" max="15878" width="7.7109375" style="223" customWidth="1"/>
    <col min="15879" max="16128" width="9.140625" style="223"/>
    <col min="16129" max="16129" width="7.7109375" style="223" customWidth="1"/>
    <col min="16130" max="16130" width="65" style="223" customWidth="1"/>
    <col min="16131" max="16133" width="13.28515625" style="223" customWidth="1"/>
    <col min="16134" max="16134" width="7.7109375" style="223" customWidth="1"/>
    <col min="16135" max="16384" width="9.140625" style="223"/>
  </cols>
  <sheetData>
    <row r="1" spans="1:6" ht="14.25" customHeight="1" x14ac:dyDescent="0.25">
      <c r="A1" s="489" t="s">
        <v>0</v>
      </c>
      <c r="B1" s="489"/>
      <c r="C1" s="489"/>
      <c r="D1" s="489"/>
      <c r="E1" s="489"/>
    </row>
    <row r="2" spans="1:6" ht="12" customHeight="1" thickBot="1" x14ac:dyDescent="0.3">
      <c r="A2" s="485" t="s">
        <v>428</v>
      </c>
      <c r="B2" s="485"/>
      <c r="D2" s="222"/>
      <c r="E2" s="512" t="s">
        <v>249</v>
      </c>
      <c r="F2" s="512"/>
    </row>
    <row r="3" spans="1:6" s="422" customFormat="1" ht="38.1" customHeight="1" thickBot="1" x14ac:dyDescent="0.25">
      <c r="A3" s="239" t="s">
        <v>2</v>
      </c>
      <c r="B3" s="240" t="s">
        <v>3</v>
      </c>
      <c r="C3" s="240" t="s">
        <v>383</v>
      </c>
      <c r="D3" s="421" t="s">
        <v>384</v>
      </c>
      <c r="E3" s="283" t="s">
        <v>437</v>
      </c>
      <c r="F3" s="283" t="s">
        <v>438</v>
      </c>
    </row>
    <row r="4" spans="1:6" s="423" customFormat="1" ht="12" customHeight="1" thickBot="1" x14ac:dyDescent="0.25">
      <c r="A4" s="239" t="s">
        <v>240</v>
      </c>
      <c r="B4" s="240" t="s">
        <v>241</v>
      </c>
      <c r="C4" s="240" t="s">
        <v>242</v>
      </c>
      <c r="D4" s="240" t="s">
        <v>250</v>
      </c>
      <c r="E4" s="283" t="s">
        <v>251</v>
      </c>
      <c r="F4" s="283" t="s">
        <v>252</v>
      </c>
    </row>
    <row r="5" spans="1:6" s="423" customFormat="1" ht="12" customHeight="1" thickBot="1" x14ac:dyDescent="0.25">
      <c r="A5" s="264" t="s">
        <v>5</v>
      </c>
      <c r="B5" s="278" t="s">
        <v>6</v>
      </c>
      <c r="C5" s="424">
        <f>+C6+C7+C8+C9+C10+C11</f>
        <v>79937</v>
      </c>
      <c r="D5" s="424">
        <f>+D6+D7+D8+D9+D10+D11</f>
        <v>45575</v>
      </c>
      <c r="E5" s="425">
        <f>+E6+E7+E8+E9+E10+E11</f>
        <v>65680</v>
      </c>
      <c r="F5" s="425">
        <f>+F6+F7+F8+F9+F10+F11</f>
        <v>68232</v>
      </c>
    </row>
    <row r="6" spans="1:6" s="423" customFormat="1" ht="12" customHeight="1" x14ac:dyDescent="0.2">
      <c r="A6" s="267" t="s">
        <v>7</v>
      </c>
      <c r="B6" s="370" t="s">
        <v>8</v>
      </c>
      <c r="C6" s="426">
        <v>10360</v>
      </c>
      <c r="D6" s="426">
        <v>15252</v>
      </c>
      <c r="E6" s="427">
        <v>11621</v>
      </c>
      <c r="F6" s="427">
        <v>14659</v>
      </c>
    </row>
    <row r="7" spans="1:6" s="423" customFormat="1" ht="12" customHeight="1" x14ac:dyDescent="0.2">
      <c r="A7" s="251" t="s">
        <v>9</v>
      </c>
      <c r="B7" s="373" t="s">
        <v>10</v>
      </c>
      <c r="C7" s="428"/>
      <c r="D7" s="428">
        <v>4705</v>
      </c>
      <c r="E7" s="269">
        <v>15968</v>
      </c>
      <c r="F7" s="269">
        <v>15968</v>
      </c>
    </row>
    <row r="8" spans="1:6" s="423" customFormat="1" ht="12" customHeight="1" x14ac:dyDescent="0.2">
      <c r="A8" s="251" t="s">
        <v>11</v>
      </c>
      <c r="B8" s="373" t="s">
        <v>12</v>
      </c>
      <c r="C8" s="428">
        <v>10092</v>
      </c>
      <c r="D8" s="428">
        <v>15126</v>
      </c>
      <c r="E8" s="269">
        <v>26067</v>
      </c>
      <c r="F8" s="269">
        <v>23029</v>
      </c>
    </row>
    <row r="9" spans="1:6" s="423" customFormat="1" ht="12" customHeight="1" x14ac:dyDescent="0.2">
      <c r="A9" s="251" t="s">
        <v>13</v>
      </c>
      <c r="B9" s="373" t="s">
        <v>14</v>
      </c>
      <c r="C9" s="428"/>
      <c r="D9" s="428">
        <v>870</v>
      </c>
      <c r="E9" s="269">
        <v>856</v>
      </c>
      <c r="F9" s="269">
        <v>856</v>
      </c>
    </row>
    <row r="10" spans="1:6" s="423" customFormat="1" ht="12" customHeight="1" x14ac:dyDescent="0.2">
      <c r="A10" s="251" t="s">
        <v>15</v>
      </c>
      <c r="B10" s="373" t="s">
        <v>16</v>
      </c>
      <c r="C10" s="429">
        <f>27792+19+13595-2400</f>
        <v>39006</v>
      </c>
      <c r="D10" s="429">
        <v>3402</v>
      </c>
      <c r="E10" s="269"/>
      <c r="F10" s="269">
        <v>6632</v>
      </c>
    </row>
    <row r="11" spans="1:6" s="423" customFormat="1" ht="12" customHeight="1" thickBot="1" x14ac:dyDescent="0.25">
      <c r="A11" s="274" t="s">
        <v>17</v>
      </c>
      <c r="B11" s="395" t="s">
        <v>18</v>
      </c>
      <c r="C11" s="430">
        <v>20479</v>
      </c>
      <c r="D11" s="430">
        <v>6220</v>
      </c>
      <c r="E11" s="269">
        <v>11168</v>
      </c>
      <c r="F11" s="269">
        <v>7088</v>
      </c>
    </row>
    <row r="12" spans="1:6" s="423" customFormat="1" ht="12" customHeight="1" thickBot="1" x14ac:dyDescent="0.25">
      <c r="A12" s="264" t="s">
        <v>19</v>
      </c>
      <c r="B12" s="377" t="s">
        <v>20</v>
      </c>
      <c r="C12" s="424">
        <f>+C13+C14+C15+C16+C17</f>
        <v>0</v>
      </c>
      <c r="D12" s="424">
        <f>+D13+D14+D15+D16+D17</f>
        <v>0</v>
      </c>
      <c r="E12" s="425">
        <f>+E13+E14+E15+E16+E17</f>
        <v>0</v>
      </c>
      <c r="F12" s="425">
        <f>+F13+F14+F15+F16+F17</f>
        <v>0</v>
      </c>
    </row>
    <row r="13" spans="1:6" s="423" customFormat="1" ht="12" customHeight="1" x14ac:dyDescent="0.2">
      <c r="A13" s="267" t="s">
        <v>21</v>
      </c>
      <c r="B13" s="370" t="s">
        <v>22</v>
      </c>
      <c r="C13" s="426"/>
      <c r="D13" s="426"/>
      <c r="E13" s="427"/>
      <c r="F13" s="427"/>
    </row>
    <row r="14" spans="1:6" s="423" customFormat="1" ht="12" customHeight="1" x14ac:dyDescent="0.2">
      <c r="A14" s="251" t="s">
        <v>23</v>
      </c>
      <c r="B14" s="373" t="s">
        <v>24</v>
      </c>
      <c r="C14" s="428"/>
      <c r="D14" s="428"/>
      <c r="E14" s="269"/>
      <c r="F14" s="269"/>
    </row>
    <row r="15" spans="1:6" s="423" customFormat="1" ht="12" customHeight="1" x14ac:dyDescent="0.2">
      <c r="A15" s="251" t="s">
        <v>25</v>
      </c>
      <c r="B15" s="373" t="s">
        <v>26</v>
      </c>
      <c r="C15" s="428"/>
      <c r="D15" s="428"/>
      <c r="E15" s="269"/>
      <c r="F15" s="269"/>
    </row>
    <row r="16" spans="1:6" s="423" customFormat="1" ht="12" customHeight="1" x14ac:dyDescent="0.2">
      <c r="A16" s="251" t="s">
        <v>27</v>
      </c>
      <c r="B16" s="373" t="s">
        <v>28</v>
      </c>
      <c r="C16" s="428"/>
      <c r="D16" s="428"/>
      <c r="E16" s="269"/>
      <c r="F16" s="269"/>
    </row>
    <row r="17" spans="1:6" s="423" customFormat="1" ht="12" customHeight="1" x14ac:dyDescent="0.2">
      <c r="A17" s="251" t="s">
        <v>29</v>
      </c>
      <c r="B17" s="373" t="s">
        <v>30</v>
      </c>
      <c r="C17" s="428"/>
      <c r="D17" s="428"/>
      <c r="E17" s="269"/>
      <c r="F17" s="269"/>
    </row>
    <row r="18" spans="1:6" s="423" customFormat="1" ht="12" customHeight="1" thickBot="1" x14ac:dyDescent="0.25">
      <c r="A18" s="274" t="s">
        <v>31</v>
      </c>
      <c r="B18" s="395" t="s">
        <v>32</v>
      </c>
      <c r="C18" s="431"/>
      <c r="D18" s="431"/>
      <c r="E18" s="271"/>
      <c r="F18" s="271"/>
    </row>
    <row r="19" spans="1:6" s="423" customFormat="1" ht="12" customHeight="1" thickBot="1" x14ac:dyDescent="0.25">
      <c r="A19" s="264" t="s">
        <v>33</v>
      </c>
      <c r="B19" s="278" t="s">
        <v>34</v>
      </c>
      <c r="C19" s="424">
        <f>+C20+C21+C22+C23+C24</f>
        <v>0</v>
      </c>
      <c r="D19" s="424">
        <f>+D20+D21+D22+D23+D24</f>
        <v>0</v>
      </c>
      <c r="E19" s="425">
        <f>+E20+E21+E22+E23+E24</f>
        <v>238254</v>
      </c>
      <c r="F19" s="425">
        <f>+F20+F21+F22+F23+F24</f>
        <v>238254</v>
      </c>
    </row>
    <row r="20" spans="1:6" s="423" customFormat="1" ht="12" customHeight="1" x14ac:dyDescent="0.2">
      <c r="A20" s="267" t="s">
        <v>35</v>
      </c>
      <c r="B20" s="370" t="s">
        <v>36</v>
      </c>
      <c r="C20" s="426"/>
      <c r="D20" s="426"/>
      <c r="E20" s="427"/>
      <c r="F20" s="427"/>
    </row>
    <row r="21" spans="1:6" s="423" customFormat="1" ht="12" customHeight="1" x14ac:dyDescent="0.2">
      <c r="A21" s="251" t="s">
        <v>37</v>
      </c>
      <c r="B21" s="373" t="s">
        <v>38</v>
      </c>
      <c r="C21" s="428"/>
      <c r="D21" s="428"/>
      <c r="E21" s="269"/>
      <c r="F21" s="269"/>
    </row>
    <row r="22" spans="1:6" s="423" customFormat="1" ht="12" customHeight="1" x14ac:dyDescent="0.2">
      <c r="A22" s="251" t="s">
        <v>39</v>
      </c>
      <c r="B22" s="373" t="s">
        <v>40</v>
      </c>
      <c r="C22" s="428"/>
      <c r="D22" s="428"/>
      <c r="E22" s="269"/>
      <c r="F22" s="269"/>
    </row>
    <row r="23" spans="1:6" s="423" customFormat="1" ht="12" customHeight="1" x14ac:dyDescent="0.2">
      <c r="A23" s="251" t="s">
        <v>41</v>
      </c>
      <c r="B23" s="373" t="s">
        <v>42</v>
      </c>
      <c r="C23" s="428"/>
      <c r="D23" s="428"/>
      <c r="E23" s="269"/>
      <c r="F23" s="269"/>
    </row>
    <row r="24" spans="1:6" s="423" customFormat="1" ht="12" customHeight="1" x14ac:dyDescent="0.2">
      <c r="A24" s="251" t="s">
        <v>43</v>
      </c>
      <c r="B24" s="373" t="s">
        <v>44</v>
      </c>
      <c r="C24" s="428"/>
      <c r="D24" s="428"/>
      <c r="E24" s="269">
        <v>238254</v>
      </c>
      <c r="F24" s="269">
        <v>238254</v>
      </c>
    </row>
    <row r="25" spans="1:6" s="423" customFormat="1" ht="12" customHeight="1" thickBot="1" x14ac:dyDescent="0.25">
      <c r="A25" s="274" t="s">
        <v>45</v>
      </c>
      <c r="B25" s="395" t="s">
        <v>46</v>
      </c>
      <c r="C25" s="431"/>
      <c r="D25" s="431"/>
      <c r="E25" s="271">
        <v>232222</v>
      </c>
      <c r="F25" s="271">
        <v>232222</v>
      </c>
    </row>
    <row r="26" spans="1:6" s="423" customFormat="1" ht="12" customHeight="1" thickBot="1" x14ac:dyDescent="0.25">
      <c r="A26" s="264" t="s">
        <v>47</v>
      </c>
      <c r="B26" s="278" t="s">
        <v>48</v>
      </c>
      <c r="C26" s="432">
        <f>+C27+C30+C31+C32</f>
        <v>7009</v>
      </c>
      <c r="D26" s="432">
        <f>+D27+D30+D31+D32</f>
        <v>6730</v>
      </c>
      <c r="E26" s="433">
        <f>+E27+E30+E31+E32</f>
        <v>6155</v>
      </c>
      <c r="F26" s="433">
        <f>+F27+F30+F31+F32</f>
        <v>6155</v>
      </c>
    </row>
    <row r="27" spans="1:6" s="423" customFormat="1" ht="12" customHeight="1" x14ac:dyDescent="0.2">
      <c r="A27" s="267" t="s">
        <v>49</v>
      </c>
      <c r="B27" s="370" t="s">
        <v>50</v>
      </c>
      <c r="C27" s="434">
        <f>+C28+C29</f>
        <v>4337</v>
      </c>
      <c r="D27" s="435">
        <f>+D28+D29</f>
        <v>5350</v>
      </c>
      <c r="E27" s="436">
        <f>+E28+E29</f>
        <v>4800</v>
      </c>
      <c r="F27" s="436">
        <f>+F28+F29</f>
        <v>4800</v>
      </c>
    </row>
    <row r="28" spans="1:6" s="423" customFormat="1" ht="12" customHeight="1" x14ac:dyDescent="0.2">
      <c r="A28" s="251" t="s">
        <v>51</v>
      </c>
      <c r="B28" s="373" t="s">
        <v>52</v>
      </c>
      <c r="C28" s="437">
        <v>1946</v>
      </c>
      <c r="D28" s="428">
        <v>1997</v>
      </c>
      <c r="E28" s="269">
        <v>2000</v>
      </c>
      <c r="F28" s="269">
        <v>2000</v>
      </c>
    </row>
    <row r="29" spans="1:6" s="423" customFormat="1" ht="12" customHeight="1" x14ac:dyDescent="0.2">
      <c r="A29" s="251" t="s">
        <v>53</v>
      </c>
      <c r="B29" s="373" t="s">
        <v>54</v>
      </c>
      <c r="C29" s="437">
        <v>2391</v>
      </c>
      <c r="D29" s="428">
        <v>3353</v>
      </c>
      <c r="E29" s="269">
        <v>2800</v>
      </c>
      <c r="F29" s="269">
        <v>2800</v>
      </c>
    </row>
    <row r="30" spans="1:6" s="423" customFormat="1" ht="12" customHeight="1" x14ac:dyDescent="0.2">
      <c r="A30" s="251" t="s">
        <v>55</v>
      </c>
      <c r="B30" s="373" t="s">
        <v>56</v>
      </c>
      <c r="C30" s="437">
        <v>2400</v>
      </c>
      <c r="D30" s="428">
        <v>991</v>
      </c>
      <c r="E30" s="269">
        <v>960</v>
      </c>
      <c r="F30" s="269">
        <v>960</v>
      </c>
    </row>
    <row r="31" spans="1:6" s="423" customFormat="1" ht="12" customHeight="1" x14ac:dyDescent="0.2">
      <c r="A31" s="251" t="s">
        <v>57</v>
      </c>
      <c r="B31" s="373" t="s">
        <v>58</v>
      </c>
      <c r="C31" s="437">
        <v>172</v>
      </c>
      <c r="D31" s="428">
        <v>210</v>
      </c>
      <c r="E31" s="269">
        <v>210</v>
      </c>
      <c r="F31" s="269">
        <v>210</v>
      </c>
    </row>
    <row r="32" spans="1:6" s="423" customFormat="1" ht="12" customHeight="1" thickBot="1" x14ac:dyDescent="0.25">
      <c r="A32" s="274" t="s">
        <v>59</v>
      </c>
      <c r="B32" s="395" t="s">
        <v>60</v>
      </c>
      <c r="C32" s="438">
        <v>100</v>
      </c>
      <c r="D32" s="431">
        <f>35+144</f>
        <v>179</v>
      </c>
      <c r="E32" s="271">
        <v>185</v>
      </c>
      <c r="F32" s="271">
        <v>185</v>
      </c>
    </row>
    <row r="33" spans="1:6" s="423" customFormat="1" ht="12" customHeight="1" thickBot="1" x14ac:dyDescent="0.25">
      <c r="A33" s="264" t="s">
        <v>61</v>
      </c>
      <c r="B33" s="278" t="s">
        <v>62</v>
      </c>
      <c r="C33" s="424">
        <f>SUM(C34:C43)</f>
        <v>16084</v>
      </c>
      <c r="D33" s="424">
        <f>SUM(D34:D43)</f>
        <v>16198</v>
      </c>
      <c r="E33" s="425">
        <f>SUM(E34:E43)</f>
        <v>8886</v>
      </c>
      <c r="F33" s="425">
        <f>SUM(F34:F43)</f>
        <v>14254</v>
      </c>
    </row>
    <row r="34" spans="1:6" s="423" customFormat="1" ht="12" customHeight="1" x14ac:dyDescent="0.2">
      <c r="A34" s="267" t="s">
        <v>63</v>
      </c>
      <c r="B34" s="370" t="s">
        <v>64</v>
      </c>
      <c r="C34" s="426"/>
      <c r="D34" s="426"/>
      <c r="E34" s="427"/>
      <c r="F34" s="427">
        <v>150</v>
      </c>
    </row>
    <row r="35" spans="1:6" s="423" customFormat="1" ht="12" customHeight="1" x14ac:dyDescent="0.2">
      <c r="A35" s="251" t="s">
        <v>65</v>
      </c>
      <c r="B35" s="373" t="s">
        <v>66</v>
      </c>
      <c r="C35" s="428">
        <f>12206+43-34</f>
        <v>12215</v>
      </c>
      <c r="D35" s="428">
        <f>11546+43</f>
        <v>11589</v>
      </c>
      <c r="E35" s="269">
        <v>5402</v>
      </c>
      <c r="F35" s="269">
        <v>6847</v>
      </c>
    </row>
    <row r="36" spans="1:6" s="423" customFormat="1" ht="12" customHeight="1" x14ac:dyDescent="0.2">
      <c r="A36" s="251" t="s">
        <v>67</v>
      </c>
      <c r="B36" s="373" t="s">
        <v>68</v>
      </c>
      <c r="C36" s="428"/>
      <c r="D36" s="428"/>
      <c r="E36" s="269"/>
      <c r="F36" s="269">
        <v>1000</v>
      </c>
    </row>
    <row r="37" spans="1:6" s="423" customFormat="1" ht="12" customHeight="1" x14ac:dyDescent="0.2">
      <c r="A37" s="251" t="s">
        <v>69</v>
      </c>
      <c r="B37" s="373" t="s">
        <v>70</v>
      </c>
      <c r="C37" s="428"/>
      <c r="D37" s="428"/>
      <c r="E37" s="269"/>
      <c r="F37" s="269"/>
    </row>
    <row r="38" spans="1:6" s="423" customFormat="1" ht="12" customHeight="1" x14ac:dyDescent="0.2">
      <c r="A38" s="251" t="s">
        <v>71</v>
      </c>
      <c r="B38" s="373" t="s">
        <v>72</v>
      </c>
      <c r="C38" s="428">
        <v>510</v>
      </c>
      <c r="D38" s="428">
        <v>1410</v>
      </c>
      <c r="E38" s="269">
        <v>1728</v>
      </c>
      <c r="F38" s="269">
        <v>3697</v>
      </c>
    </row>
    <row r="39" spans="1:6" s="423" customFormat="1" ht="12" customHeight="1" x14ac:dyDescent="0.2">
      <c r="A39" s="251" t="s">
        <v>73</v>
      </c>
      <c r="B39" s="373" t="s">
        <v>74</v>
      </c>
      <c r="C39" s="428">
        <v>3359</v>
      </c>
      <c r="D39" s="428">
        <v>2967</v>
      </c>
      <c r="E39" s="269">
        <v>1656</v>
      </c>
      <c r="F39" s="269">
        <v>2338</v>
      </c>
    </row>
    <row r="40" spans="1:6" s="423" customFormat="1" ht="12" customHeight="1" x14ac:dyDescent="0.2">
      <c r="A40" s="251" t="s">
        <v>75</v>
      </c>
      <c r="B40" s="373" t="s">
        <v>76</v>
      </c>
      <c r="C40" s="428"/>
      <c r="D40" s="428"/>
      <c r="E40" s="269"/>
      <c r="F40" s="269"/>
    </row>
    <row r="41" spans="1:6" s="423" customFormat="1" ht="12" customHeight="1" x14ac:dyDescent="0.2">
      <c r="A41" s="251" t="s">
        <v>77</v>
      </c>
      <c r="B41" s="373" t="s">
        <v>78</v>
      </c>
      <c r="C41" s="428"/>
      <c r="D41" s="428">
        <v>232</v>
      </c>
      <c r="E41" s="269">
        <v>100</v>
      </c>
      <c r="F41" s="269">
        <v>115</v>
      </c>
    </row>
    <row r="42" spans="1:6" s="423" customFormat="1" ht="12" customHeight="1" x14ac:dyDescent="0.2">
      <c r="A42" s="251" t="s">
        <v>79</v>
      </c>
      <c r="B42" s="373" t="s">
        <v>80</v>
      </c>
      <c r="C42" s="428"/>
      <c r="D42" s="437"/>
      <c r="E42" s="439"/>
      <c r="F42" s="439"/>
    </row>
    <row r="43" spans="1:6" s="423" customFormat="1" ht="12" customHeight="1" thickBot="1" x14ac:dyDescent="0.25">
      <c r="A43" s="274" t="s">
        <v>81</v>
      </c>
      <c r="B43" s="395" t="s">
        <v>82</v>
      </c>
      <c r="C43" s="431"/>
      <c r="D43" s="438"/>
      <c r="E43" s="440"/>
      <c r="F43" s="440">
        <v>107</v>
      </c>
    </row>
    <row r="44" spans="1:6" s="423" customFormat="1" ht="12" customHeight="1" thickBot="1" x14ac:dyDescent="0.25">
      <c r="A44" s="264" t="s">
        <v>83</v>
      </c>
      <c r="B44" s="278" t="s">
        <v>84</v>
      </c>
      <c r="C44" s="424">
        <f>SUM(C45:C49)</f>
        <v>2000</v>
      </c>
      <c r="D44" s="424">
        <f>SUM(D45:D49)</f>
        <v>0</v>
      </c>
      <c r="E44" s="425">
        <f>SUM(E45:E49)</f>
        <v>0</v>
      </c>
      <c r="F44" s="425">
        <f>SUM(F45:F49)</f>
        <v>0</v>
      </c>
    </row>
    <row r="45" spans="1:6" s="423" customFormat="1" ht="12" customHeight="1" x14ac:dyDescent="0.2">
      <c r="A45" s="267" t="s">
        <v>85</v>
      </c>
      <c r="B45" s="370" t="s">
        <v>86</v>
      </c>
      <c r="C45" s="426"/>
      <c r="D45" s="441"/>
      <c r="E45" s="442"/>
      <c r="F45" s="442"/>
    </row>
    <row r="46" spans="1:6" s="423" customFormat="1" ht="12" customHeight="1" x14ac:dyDescent="0.2">
      <c r="A46" s="251" t="s">
        <v>87</v>
      </c>
      <c r="B46" s="373" t="s">
        <v>88</v>
      </c>
      <c r="C46" s="428">
        <v>2000</v>
      </c>
      <c r="D46" s="437"/>
      <c r="E46" s="439"/>
      <c r="F46" s="439"/>
    </row>
    <row r="47" spans="1:6" s="423" customFormat="1" ht="12" customHeight="1" x14ac:dyDescent="0.2">
      <c r="A47" s="251" t="s">
        <v>89</v>
      </c>
      <c r="B47" s="373" t="s">
        <v>90</v>
      </c>
      <c r="C47" s="428"/>
      <c r="D47" s="437"/>
      <c r="E47" s="439"/>
      <c r="F47" s="439"/>
    </row>
    <row r="48" spans="1:6" s="423" customFormat="1" ht="12" customHeight="1" x14ac:dyDescent="0.2">
      <c r="A48" s="251" t="s">
        <v>91</v>
      </c>
      <c r="B48" s="373" t="s">
        <v>92</v>
      </c>
      <c r="C48" s="428"/>
      <c r="D48" s="437"/>
      <c r="E48" s="439"/>
      <c r="F48" s="439"/>
    </row>
    <row r="49" spans="1:6" s="423" customFormat="1" ht="12" customHeight="1" thickBot="1" x14ac:dyDescent="0.25">
      <c r="A49" s="274" t="s">
        <v>93</v>
      </c>
      <c r="B49" s="395" t="s">
        <v>94</v>
      </c>
      <c r="C49" s="431"/>
      <c r="D49" s="438"/>
      <c r="E49" s="440"/>
      <c r="F49" s="440"/>
    </row>
    <row r="50" spans="1:6" s="423" customFormat="1" ht="12" customHeight="1" thickBot="1" x14ac:dyDescent="0.25">
      <c r="A50" s="264" t="s">
        <v>95</v>
      </c>
      <c r="B50" s="278" t="s">
        <v>96</v>
      </c>
      <c r="C50" s="424">
        <f>SUM(C51:C53)</f>
        <v>37920</v>
      </c>
      <c r="D50" s="424">
        <f>SUM(D51:D53)</f>
        <v>62738</v>
      </c>
      <c r="E50" s="425">
        <f>SUM(E51:E53)</f>
        <v>15815</v>
      </c>
      <c r="F50" s="425">
        <f>SUM(F51:F53)</f>
        <v>59557</v>
      </c>
    </row>
    <row r="51" spans="1:6" s="423" customFormat="1" ht="12" customHeight="1" x14ac:dyDescent="0.2">
      <c r="A51" s="267" t="s">
        <v>97</v>
      </c>
      <c r="B51" s="370" t="s">
        <v>98</v>
      </c>
      <c r="C51" s="426"/>
      <c r="D51" s="426"/>
      <c r="E51" s="427"/>
      <c r="F51" s="427"/>
    </row>
    <row r="52" spans="1:6" s="423" customFormat="1" ht="12" customHeight="1" x14ac:dyDescent="0.2">
      <c r="A52" s="251" t="s">
        <v>99</v>
      </c>
      <c r="B52" s="373" t="s">
        <v>100</v>
      </c>
      <c r="C52" s="428"/>
      <c r="D52" s="428"/>
      <c r="E52" s="269"/>
      <c r="F52" s="269">
        <v>1201</v>
      </c>
    </row>
    <row r="53" spans="1:6" s="423" customFormat="1" ht="12" customHeight="1" x14ac:dyDescent="0.2">
      <c r="A53" s="251" t="s">
        <v>101</v>
      </c>
      <c r="B53" s="373" t="s">
        <v>102</v>
      </c>
      <c r="C53" s="428">
        <v>37920</v>
      </c>
      <c r="D53" s="428">
        <v>62738</v>
      </c>
      <c r="E53" s="269">
        <v>15815</v>
      </c>
      <c r="F53" s="269">
        <v>58356</v>
      </c>
    </row>
    <row r="54" spans="1:6" s="423" customFormat="1" ht="12" customHeight="1" thickBot="1" x14ac:dyDescent="0.25">
      <c r="A54" s="274" t="s">
        <v>103</v>
      </c>
      <c r="B54" s="395" t="s">
        <v>104</v>
      </c>
      <c r="C54" s="431"/>
      <c r="D54" s="431"/>
      <c r="E54" s="271"/>
      <c r="F54" s="271"/>
    </row>
    <row r="55" spans="1:6" s="423" customFormat="1" ht="12" customHeight="1" thickBot="1" x14ac:dyDescent="0.25">
      <c r="A55" s="264" t="s">
        <v>105</v>
      </c>
      <c r="B55" s="377" t="s">
        <v>106</v>
      </c>
      <c r="C55" s="424">
        <f>SUM(C56:C58)</f>
        <v>0</v>
      </c>
      <c r="D55" s="424">
        <f>SUM(D56:D58)</f>
        <v>0</v>
      </c>
      <c r="E55" s="425">
        <f>SUM(E56:E58)</f>
        <v>0</v>
      </c>
      <c r="F55" s="425">
        <f>SUM(F56:F58)</f>
        <v>0</v>
      </c>
    </row>
    <row r="56" spans="1:6" s="423" customFormat="1" ht="12" customHeight="1" x14ac:dyDescent="0.2">
      <c r="A56" s="251" t="s">
        <v>107</v>
      </c>
      <c r="B56" s="370" t="s">
        <v>108</v>
      </c>
      <c r="C56" s="437"/>
      <c r="D56" s="437"/>
      <c r="E56" s="439"/>
      <c r="F56" s="439"/>
    </row>
    <row r="57" spans="1:6" s="423" customFormat="1" ht="12" customHeight="1" x14ac:dyDescent="0.2">
      <c r="A57" s="251" t="s">
        <v>109</v>
      </c>
      <c r="B57" s="373" t="s">
        <v>110</v>
      </c>
      <c r="C57" s="437"/>
      <c r="D57" s="437"/>
      <c r="E57" s="439"/>
      <c r="F57" s="439"/>
    </row>
    <row r="58" spans="1:6" s="423" customFormat="1" ht="12" customHeight="1" x14ac:dyDescent="0.2">
      <c r="A58" s="251" t="s">
        <v>111</v>
      </c>
      <c r="B58" s="373" t="s">
        <v>112</v>
      </c>
      <c r="C58" s="437"/>
      <c r="D58" s="437"/>
      <c r="E58" s="439"/>
      <c r="F58" s="439"/>
    </row>
    <row r="59" spans="1:6" s="423" customFormat="1" ht="12" customHeight="1" thickBot="1" x14ac:dyDescent="0.25">
      <c r="A59" s="251" t="s">
        <v>113</v>
      </c>
      <c r="B59" s="395" t="s">
        <v>114</v>
      </c>
      <c r="C59" s="437"/>
      <c r="D59" s="437"/>
      <c r="E59" s="439"/>
      <c r="F59" s="439"/>
    </row>
    <row r="60" spans="1:6" s="423" customFormat="1" ht="12" customHeight="1" thickBot="1" x14ac:dyDescent="0.25">
      <c r="A60" s="264" t="s">
        <v>115</v>
      </c>
      <c r="B60" s="278" t="s">
        <v>116</v>
      </c>
      <c r="C60" s="432">
        <f>+C5+C12+C19+C26+C33+C44+C50+C55</f>
        <v>142950</v>
      </c>
      <c r="D60" s="432">
        <f>+D5+D12+D19+D26+D33+D44+D50+D55</f>
        <v>131241</v>
      </c>
      <c r="E60" s="433">
        <f>+E5+E12+E19+E26+E33+E44+E50+E55</f>
        <v>334790</v>
      </c>
      <c r="F60" s="433">
        <f>+F5+F12+F19+F26+F33+F44+F50+F55</f>
        <v>386452</v>
      </c>
    </row>
    <row r="61" spans="1:6" s="423" customFormat="1" ht="12" customHeight="1" thickBot="1" x14ac:dyDescent="0.25">
      <c r="A61" s="443" t="s">
        <v>117</v>
      </c>
      <c r="B61" s="377" t="s">
        <v>118</v>
      </c>
      <c r="C61" s="424">
        <f>SUM(C62:C64)</f>
        <v>24497</v>
      </c>
      <c r="D61" s="424">
        <f>SUM(D62:D64)</f>
        <v>0</v>
      </c>
      <c r="E61" s="425">
        <f>SUM(E62:E64)</f>
        <v>0</v>
      </c>
      <c r="F61" s="425">
        <f>SUM(F62:F64)</f>
        <v>0</v>
      </c>
    </row>
    <row r="62" spans="1:6" s="423" customFormat="1" ht="12" customHeight="1" x14ac:dyDescent="0.2">
      <c r="A62" s="251" t="s">
        <v>119</v>
      </c>
      <c r="B62" s="370" t="s">
        <v>120</v>
      </c>
      <c r="C62" s="437"/>
      <c r="D62" s="437"/>
      <c r="E62" s="439"/>
      <c r="F62" s="439"/>
    </row>
    <row r="63" spans="1:6" s="423" customFormat="1" ht="12" customHeight="1" x14ac:dyDescent="0.2">
      <c r="A63" s="251" t="s">
        <v>121</v>
      </c>
      <c r="B63" s="373" t="s">
        <v>122</v>
      </c>
      <c r="C63" s="437">
        <v>24497</v>
      </c>
      <c r="D63" s="437"/>
      <c r="E63" s="439">
        <v>0</v>
      </c>
      <c r="F63" s="439">
        <v>0</v>
      </c>
    </row>
    <row r="64" spans="1:6" s="423" customFormat="1" ht="12" customHeight="1" thickBot="1" x14ac:dyDescent="0.25">
      <c r="A64" s="251" t="s">
        <v>123</v>
      </c>
      <c r="B64" s="444" t="s">
        <v>385</v>
      </c>
      <c r="C64" s="437"/>
      <c r="D64" s="437"/>
      <c r="E64" s="439"/>
      <c r="F64" s="439"/>
    </row>
    <row r="65" spans="1:7" s="423" customFormat="1" ht="12" customHeight="1" thickBot="1" x14ac:dyDescent="0.25">
      <c r="A65" s="443" t="s">
        <v>125</v>
      </c>
      <c r="B65" s="377" t="s">
        <v>126</v>
      </c>
      <c r="C65" s="424">
        <f>SUM(C66:C69)</f>
        <v>0</v>
      </c>
      <c r="D65" s="424">
        <f>SUM(D66:D69)</f>
        <v>0</v>
      </c>
      <c r="E65" s="425">
        <f>SUM(E66:E69)</f>
        <v>0</v>
      </c>
      <c r="F65" s="425">
        <f>SUM(F66:F69)</f>
        <v>0</v>
      </c>
    </row>
    <row r="66" spans="1:7" s="423" customFormat="1" ht="12" customHeight="1" x14ac:dyDescent="0.2">
      <c r="A66" s="251" t="s">
        <v>127</v>
      </c>
      <c r="B66" s="370" t="s">
        <v>128</v>
      </c>
      <c r="C66" s="437"/>
      <c r="D66" s="437"/>
      <c r="E66" s="439"/>
      <c r="F66" s="439"/>
    </row>
    <row r="67" spans="1:7" s="423" customFormat="1" ht="12" customHeight="1" x14ac:dyDescent="0.2">
      <c r="A67" s="251" t="s">
        <v>129</v>
      </c>
      <c r="B67" s="373" t="s">
        <v>130</v>
      </c>
      <c r="C67" s="437"/>
      <c r="D67" s="437"/>
      <c r="E67" s="439"/>
      <c r="F67" s="439"/>
    </row>
    <row r="68" spans="1:7" s="423" customFormat="1" ht="12" customHeight="1" x14ac:dyDescent="0.2">
      <c r="A68" s="251" t="s">
        <v>131</v>
      </c>
      <c r="B68" s="373" t="s">
        <v>132</v>
      </c>
      <c r="C68" s="437"/>
      <c r="D68" s="437"/>
      <c r="E68" s="439"/>
      <c r="F68" s="439"/>
    </row>
    <row r="69" spans="1:7" s="423" customFormat="1" ht="17.25" customHeight="1" thickBot="1" x14ac:dyDescent="0.25">
      <c r="A69" s="251" t="s">
        <v>133</v>
      </c>
      <c r="B69" s="395" t="s">
        <v>134</v>
      </c>
      <c r="C69" s="437"/>
      <c r="D69" s="437"/>
      <c r="E69" s="439"/>
      <c r="F69" s="439"/>
      <c r="G69" s="445"/>
    </row>
    <row r="70" spans="1:7" s="423" customFormat="1" ht="12" customHeight="1" thickBot="1" x14ac:dyDescent="0.25">
      <c r="A70" s="443" t="s">
        <v>135</v>
      </c>
      <c r="B70" s="377" t="s">
        <v>136</v>
      </c>
      <c r="C70" s="424">
        <f>SUM(C71:C72)</f>
        <v>1300</v>
      </c>
      <c r="D70" s="424">
        <f>SUM(D71:D72)</f>
        <v>11019</v>
      </c>
      <c r="E70" s="425">
        <f>SUM(E71:E72)</f>
        <v>1500</v>
      </c>
      <c r="F70" s="425">
        <f>SUM(F71:F72)</f>
        <v>10632</v>
      </c>
    </row>
    <row r="71" spans="1:7" s="423" customFormat="1" ht="12" customHeight="1" x14ac:dyDescent="0.2">
      <c r="A71" s="251" t="s">
        <v>137</v>
      </c>
      <c r="B71" s="370" t="s">
        <v>138</v>
      </c>
      <c r="C71" s="437">
        <v>1300</v>
      </c>
      <c r="D71" s="437">
        <v>11019</v>
      </c>
      <c r="E71" s="439">
        <v>1500</v>
      </c>
      <c r="F71" s="439">
        <v>10632</v>
      </c>
    </row>
    <row r="72" spans="1:7" s="423" customFormat="1" ht="12" customHeight="1" thickBot="1" x14ac:dyDescent="0.25">
      <c r="A72" s="251" t="s">
        <v>139</v>
      </c>
      <c r="B72" s="395" t="s">
        <v>140</v>
      </c>
      <c r="C72" s="437"/>
      <c r="D72" s="437"/>
      <c r="E72" s="439"/>
      <c r="F72" s="439"/>
    </row>
    <row r="73" spans="1:7" s="423" customFormat="1" ht="12" customHeight="1" thickBot="1" x14ac:dyDescent="0.25">
      <c r="A73" s="443" t="s">
        <v>141</v>
      </c>
      <c r="B73" s="377" t="s">
        <v>142</v>
      </c>
      <c r="C73" s="424">
        <f>SUM(C74:C76)</f>
        <v>0</v>
      </c>
      <c r="D73" s="424">
        <f>SUM(D74:D76)</f>
        <v>0</v>
      </c>
      <c r="E73" s="425">
        <f>SUM(E74:E76)</f>
        <v>23072</v>
      </c>
      <c r="F73" s="425">
        <f>SUM(F74:F76)</f>
        <v>22499</v>
      </c>
    </row>
    <row r="74" spans="1:7" s="423" customFormat="1" ht="12" customHeight="1" x14ac:dyDescent="0.2">
      <c r="A74" s="251" t="s">
        <v>143</v>
      </c>
      <c r="B74" s="370" t="s">
        <v>144</v>
      </c>
      <c r="C74" s="437"/>
      <c r="D74" s="437"/>
      <c r="E74" s="439">
        <v>23072</v>
      </c>
      <c r="F74" s="439">
        <v>22499</v>
      </c>
    </row>
    <row r="75" spans="1:7" s="423" customFormat="1" ht="12" customHeight="1" x14ac:dyDescent="0.2">
      <c r="A75" s="251" t="s">
        <v>145</v>
      </c>
      <c r="B75" s="373" t="s">
        <v>146</v>
      </c>
      <c r="C75" s="437"/>
      <c r="D75" s="437"/>
      <c r="E75" s="439"/>
      <c r="F75" s="439"/>
    </row>
    <row r="76" spans="1:7" s="423" customFormat="1" ht="12" customHeight="1" thickBot="1" x14ac:dyDescent="0.25">
      <c r="A76" s="251" t="s">
        <v>147</v>
      </c>
      <c r="B76" s="395" t="s">
        <v>148</v>
      </c>
      <c r="C76" s="437"/>
      <c r="D76" s="437"/>
      <c r="E76" s="439"/>
      <c r="F76" s="439"/>
    </row>
    <row r="77" spans="1:7" s="423" customFormat="1" ht="12" customHeight="1" thickBot="1" x14ac:dyDescent="0.25">
      <c r="A77" s="443" t="s">
        <v>149</v>
      </c>
      <c r="B77" s="377" t="s">
        <v>150</v>
      </c>
      <c r="C77" s="424">
        <f>SUM(C78:C81)</f>
        <v>0</v>
      </c>
      <c r="D77" s="424">
        <f>SUM(D78:D81)</f>
        <v>0</v>
      </c>
      <c r="E77" s="425">
        <f>SUM(E78:E81)</f>
        <v>0</v>
      </c>
      <c r="F77" s="425">
        <f>SUM(F78:F81)</f>
        <v>0</v>
      </c>
    </row>
    <row r="78" spans="1:7" s="423" customFormat="1" ht="12" customHeight="1" x14ac:dyDescent="0.2">
      <c r="A78" s="446" t="s">
        <v>151</v>
      </c>
      <c r="B78" s="370" t="s">
        <v>152</v>
      </c>
      <c r="C78" s="437"/>
      <c r="D78" s="437"/>
      <c r="E78" s="439"/>
      <c r="F78" s="439"/>
    </row>
    <row r="79" spans="1:7" s="423" customFormat="1" ht="12" customHeight="1" x14ac:dyDescent="0.2">
      <c r="A79" s="447" t="s">
        <v>153</v>
      </c>
      <c r="B79" s="373" t="s">
        <v>154</v>
      </c>
      <c r="C79" s="437"/>
      <c r="D79" s="437"/>
      <c r="E79" s="439"/>
      <c r="F79" s="439"/>
    </row>
    <row r="80" spans="1:7" s="423" customFormat="1" ht="12" customHeight="1" x14ac:dyDescent="0.2">
      <c r="A80" s="447" t="s">
        <v>155</v>
      </c>
      <c r="B80" s="373" t="s">
        <v>156</v>
      </c>
      <c r="C80" s="437"/>
      <c r="D80" s="437"/>
      <c r="E80" s="439"/>
      <c r="F80" s="439"/>
    </row>
    <row r="81" spans="1:6" s="423" customFormat="1" ht="12" customHeight="1" thickBot="1" x14ac:dyDescent="0.25">
      <c r="A81" s="448" t="s">
        <v>157</v>
      </c>
      <c r="B81" s="395" t="s">
        <v>158</v>
      </c>
      <c r="C81" s="437"/>
      <c r="D81" s="437"/>
      <c r="E81" s="439"/>
      <c r="F81" s="439"/>
    </row>
    <row r="82" spans="1:6" s="423" customFormat="1" ht="12" customHeight="1" thickBot="1" x14ac:dyDescent="0.25">
      <c r="A82" s="443" t="s">
        <v>159</v>
      </c>
      <c r="B82" s="377" t="s">
        <v>160</v>
      </c>
      <c r="C82" s="449"/>
      <c r="D82" s="449"/>
      <c r="E82" s="450"/>
      <c r="F82" s="450"/>
    </row>
    <row r="83" spans="1:6" s="423" customFormat="1" ht="12" customHeight="1" thickBot="1" x14ac:dyDescent="0.25">
      <c r="A83" s="443" t="s">
        <v>161</v>
      </c>
      <c r="B83" s="451" t="s">
        <v>162</v>
      </c>
      <c r="C83" s="432">
        <f>+C61+C65+C70+C73+C77+C82</f>
        <v>25797</v>
      </c>
      <c r="D83" s="432">
        <f>+D61+D65+D70+D73+D77+D82</f>
        <v>11019</v>
      </c>
      <c r="E83" s="433">
        <f>+E61+E65+E70+E73+E77+E82</f>
        <v>24572</v>
      </c>
      <c r="F83" s="433">
        <f>+F61+F65+F70+F73+F77+F82</f>
        <v>33131</v>
      </c>
    </row>
    <row r="84" spans="1:6" s="423" customFormat="1" ht="12" customHeight="1" thickBot="1" x14ac:dyDescent="0.25">
      <c r="A84" s="452" t="s">
        <v>163</v>
      </c>
      <c r="B84" s="453" t="s">
        <v>164</v>
      </c>
      <c r="C84" s="432">
        <f>+C60+C83</f>
        <v>168747</v>
      </c>
      <c r="D84" s="432">
        <f>+D60+D83</f>
        <v>142260</v>
      </c>
      <c r="E84" s="433">
        <f>+E60+E83</f>
        <v>359362</v>
      </c>
      <c r="F84" s="433">
        <f>+F60+F83</f>
        <v>419583</v>
      </c>
    </row>
    <row r="85" spans="1:6" s="225" customFormat="1" ht="12" customHeight="1" x14ac:dyDescent="0.2">
      <c r="A85" s="227"/>
      <c r="B85" s="228"/>
      <c r="C85" s="229"/>
      <c r="D85" s="230"/>
      <c r="E85" s="231"/>
      <c r="F85" s="231"/>
    </row>
    <row r="86" spans="1:6" s="225" customFormat="1" ht="12" customHeight="1" x14ac:dyDescent="0.2">
      <c r="A86" s="489" t="s">
        <v>165</v>
      </c>
      <c r="B86" s="489"/>
      <c r="C86" s="489"/>
      <c r="D86" s="489"/>
      <c r="E86" s="489"/>
    </row>
    <row r="87" spans="1:6" s="225" customFormat="1" ht="12" customHeight="1" thickBot="1" x14ac:dyDescent="0.25">
      <c r="A87" s="485" t="s">
        <v>386</v>
      </c>
      <c r="B87" s="485"/>
      <c r="C87" s="224"/>
      <c r="D87" s="222"/>
      <c r="E87" s="232"/>
      <c r="F87" s="232" t="s">
        <v>249</v>
      </c>
    </row>
    <row r="88" spans="1:6" s="423" customFormat="1" ht="35.25" customHeight="1" thickBot="1" x14ac:dyDescent="0.25">
      <c r="A88" s="239" t="s">
        <v>266</v>
      </c>
      <c r="B88" s="240" t="s">
        <v>166</v>
      </c>
      <c r="C88" s="240" t="s">
        <v>383</v>
      </c>
      <c r="D88" s="421" t="s">
        <v>384</v>
      </c>
      <c r="E88" s="283" t="s">
        <v>437</v>
      </c>
      <c r="F88" s="283" t="s">
        <v>438</v>
      </c>
    </row>
    <row r="89" spans="1:6" s="423" customFormat="1" ht="12" customHeight="1" thickBot="1" x14ac:dyDescent="0.25">
      <c r="A89" s="239">
        <v>1</v>
      </c>
      <c r="B89" s="240">
        <v>2</v>
      </c>
      <c r="C89" s="240">
        <v>3</v>
      </c>
      <c r="D89" s="240">
        <v>4</v>
      </c>
      <c r="E89" s="241">
        <v>5</v>
      </c>
      <c r="F89" s="241">
        <v>5</v>
      </c>
    </row>
    <row r="90" spans="1:6" s="423" customFormat="1" ht="15" customHeight="1" thickBot="1" x14ac:dyDescent="0.25">
      <c r="A90" s="244" t="s">
        <v>5</v>
      </c>
      <c r="B90" s="245" t="s">
        <v>441</v>
      </c>
      <c r="C90" s="454">
        <f>SUM(C91:C95)</f>
        <v>122625</v>
      </c>
      <c r="D90" s="455">
        <f>+D91+D92+D93+D94+D95</f>
        <v>128815</v>
      </c>
      <c r="E90" s="456">
        <f>+E91+E92+E93+E94+E95</f>
        <v>94287</v>
      </c>
      <c r="F90" s="456">
        <f>+F91+F92+F93+F94+F95</f>
        <v>152414</v>
      </c>
    </row>
    <row r="91" spans="1:6" s="423" customFormat="1" ht="12.95" customHeight="1" x14ac:dyDescent="0.2">
      <c r="A91" s="247" t="s">
        <v>7</v>
      </c>
      <c r="B91" s="248" t="s">
        <v>167</v>
      </c>
      <c r="C91" s="457">
        <v>36202</v>
      </c>
      <c r="D91" s="458">
        <v>54395</v>
      </c>
      <c r="E91" s="459">
        <v>39670</v>
      </c>
      <c r="F91" s="459">
        <v>74119</v>
      </c>
    </row>
    <row r="92" spans="1:6" s="422" customFormat="1" ht="16.5" customHeight="1" x14ac:dyDescent="0.2">
      <c r="A92" s="251" t="s">
        <v>9</v>
      </c>
      <c r="B92" s="252" t="s">
        <v>168</v>
      </c>
      <c r="C92" s="460">
        <v>7375</v>
      </c>
      <c r="D92" s="428">
        <v>10531</v>
      </c>
      <c r="E92" s="269">
        <v>9020</v>
      </c>
      <c r="F92" s="269">
        <v>14345</v>
      </c>
    </row>
    <row r="93" spans="1:6" s="422" customFormat="1" ht="10.5" x14ac:dyDescent="0.2">
      <c r="A93" s="251" t="s">
        <v>11</v>
      </c>
      <c r="B93" s="252" t="s">
        <v>169</v>
      </c>
      <c r="C93" s="461">
        <v>39564</v>
      </c>
      <c r="D93" s="431">
        <f>46851-10</f>
        <v>46841</v>
      </c>
      <c r="E93" s="271">
        <v>30423</v>
      </c>
      <c r="F93" s="271">
        <v>43045</v>
      </c>
    </row>
    <row r="94" spans="1:6" s="423" customFormat="1" ht="12" customHeight="1" x14ac:dyDescent="0.2">
      <c r="A94" s="251" t="s">
        <v>13</v>
      </c>
      <c r="B94" s="255" t="s">
        <v>170</v>
      </c>
      <c r="C94" s="461">
        <v>12477</v>
      </c>
      <c r="D94" s="431">
        <v>8044</v>
      </c>
      <c r="E94" s="271">
        <v>8035</v>
      </c>
      <c r="F94" s="271">
        <v>8035</v>
      </c>
    </row>
    <row r="95" spans="1:6" s="422" customFormat="1" ht="12" customHeight="1" x14ac:dyDescent="0.2">
      <c r="A95" s="251" t="s">
        <v>171</v>
      </c>
      <c r="B95" s="256" t="s">
        <v>172</v>
      </c>
      <c r="C95" s="271">
        <f t="shared" ref="C95:D95" si="0">C96+C97+C98+C99+C100+C101+C102+C103+C104+C105</f>
        <v>27007</v>
      </c>
      <c r="D95" s="271">
        <f t="shared" si="0"/>
        <v>9004</v>
      </c>
      <c r="E95" s="271">
        <f>E96+E97+E98+E99+E100+E101+E102+E103+E104+E105</f>
        <v>7139</v>
      </c>
      <c r="F95" s="271">
        <v>12870</v>
      </c>
    </row>
    <row r="96" spans="1:6" s="422" customFormat="1" ht="12" customHeight="1" x14ac:dyDescent="0.2">
      <c r="A96" s="251" t="s">
        <v>17</v>
      </c>
      <c r="B96" s="252" t="s">
        <v>173</v>
      </c>
      <c r="C96" s="461"/>
      <c r="D96" s="431">
        <v>10</v>
      </c>
      <c r="E96" s="271">
        <v>150</v>
      </c>
      <c r="F96" s="271">
        <v>150</v>
      </c>
    </row>
    <row r="97" spans="1:6" s="422" customFormat="1" ht="12" customHeight="1" x14ac:dyDescent="0.2">
      <c r="A97" s="251" t="s">
        <v>174</v>
      </c>
      <c r="B97" s="257" t="s">
        <v>175</v>
      </c>
      <c r="C97" s="461"/>
      <c r="D97" s="431"/>
      <c r="E97" s="271"/>
      <c r="F97" s="271"/>
    </row>
    <row r="98" spans="1:6" s="422" customFormat="1" ht="12" customHeight="1" x14ac:dyDescent="0.2">
      <c r="A98" s="251" t="s">
        <v>176</v>
      </c>
      <c r="B98" s="258" t="s">
        <v>177</v>
      </c>
      <c r="C98" s="461"/>
      <c r="D98" s="431"/>
      <c r="E98" s="271"/>
      <c r="F98" s="271"/>
    </row>
    <row r="99" spans="1:6" s="422" customFormat="1" ht="12" customHeight="1" x14ac:dyDescent="0.2">
      <c r="A99" s="251" t="s">
        <v>178</v>
      </c>
      <c r="B99" s="258" t="s">
        <v>179</v>
      </c>
      <c r="C99" s="461"/>
      <c r="D99" s="431"/>
      <c r="E99" s="271"/>
      <c r="F99" s="271"/>
    </row>
    <row r="100" spans="1:6" s="422" customFormat="1" ht="12" customHeight="1" x14ac:dyDescent="0.2">
      <c r="A100" s="251" t="s">
        <v>180</v>
      </c>
      <c r="B100" s="257" t="s">
        <v>181</v>
      </c>
      <c r="C100" s="461">
        <v>26796</v>
      </c>
      <c r="D100" s="431">
        <v>8994</v>
      </c>
      <c r="E100" s="271">
        <v>6869</v>
      </c>
      <c r="F100" s="271">
        <v>12600</v>
      </c>
    </row>
    <row r="101" spans="1:6" s="422" customFormat="1" ht="12" customHeight="1" x14ac:dyDescent="0.2">
      <c r="A101" s="251" t="s">
        <v>182</v>
      </c>
      <c r="B101" s="257" t="s">
        <v>183</v>
      </c>
      <c r="C101" s="461"/>
      <c r="D101" s="431"/>
      <c r="E101" s="271"/>
      <c r="F101" s="271"/>
    </row>
    <row r="102" spans="1:6" s="422" customFormat="1" ht="12" customHeight="1" x14ac:dyDescent="0.2">
      <c r="A102" s="251" t="s">
        <v>184</v>
      </c>
      <c r="B102" s="258" t="s">
        <v>185</v>
      </c>
      <c r="C102" s="461"/>
      <c r="D102" s="431"/>
      <c r="E102" s="271"/>
      <c r="F102" s="271"/>
    </row>
    <row r="103" spans="1:6" s="422" customFormat="1" ht="12" customHeight="1" x14ac:dyDescent="0.2">
      <c r="A103" s="259" t="s">
        <v>186</v>
      </c>
      <c r="B103" s="260" t="s">
        <v>187</v>
      </c>
      <c r="C103" s="461"/>
      <c r="D103" s="431"/>
      <c r="E103" s="271"/>
      <c r="F103" s="271"/>
    </row>
    <row r="104" spans="1:6" s="422" customFormat="1" ht="12" customHeight="1" x14ac:dyDescent="0.2">
      <c r="A104" s="251" t="s">
        <v>188</v>
      </c>
      <c r="B104" s="260" t="s">
        <v>189</v>
      </c>
      <c r="C104" s="461"/>
      <c r="D104" s="431"/>
      <c r="E104" s="271"/>
      <c r="F104" s="271"/>
    </row>
    <row r="105" spans="1:6" s="422" customFormat="1" ht="12" customHeight="1" thickBot="1" x14ac:dyDescent="0.25">
      <c r="A105" s="261" t="s">
        <v>190</v>
      </c>
      <c r="B105" s="262" t="s">
        <v>191</v>
      </c>
      <c r="C105" s="462">
        <v>211</v>
      </c>
      <c r="D105" s="463"/>
      <c r="E105" s="464">
        <v>120</v>
      </c>
      <c r="F105" s="464">
        <v>120</v>
      </c>
    </row>
    <row r="106" spans="1:6" s="422" customFormat="1" ht="12" customHeight="1" thickBot="1" x14ac:dyDescent="0.25">
      <c r="A106" s="264" t="s">
        <v>19</v>
      </c>
      <c r="B106" s="265" t="s">
        <v>442</v>
      </c>
      <c r="C106" s="465">
        <f>+C107+C109+C111</f>
        <v>2580</v>
      </c>
      <c r="D106" s="424">
        <f>+D107+D109+D111</f>
        <v>5595</v>
      </c>
      <c r="E106" s="425">
        <f>+E107+E109+E111</f>
        <v>241503</v>
      </c>
      <c r="F106" s="425">
        <f>+F107+F109+F111</f>
        <v>244171</v>
      </c>
    </row>
    <row r="107" spans="1:6" s="422" customFormat="1" ht="12" customHeight="1" x14ac:dyDescent="0.2">
      <c r="A107" s="267" t="s">
        <v>21</v>
      </c>
      <c r="B107" s="252" t="s">
        <v>192</v>
      </c>
      <c r="C107" s="466">
        <v>2580</v>
      </c>
      <c r="D107" s="426">
        <v>5595</v>
      </c>
      <c r="E107" s="427">
        <v>204518</v>
      </c>
      <c r="F107" s="427">
        <v>207186</v>
      </c>
    </row>
    <row r="108" spans="1:6" s="422" customFormat="1" ht="12" customHeight="1" x14ac:dyDescent="0.2">
      <c r="A108" s="267" t="s">
        <v>23</v>
      </c>
      <c r="B108" s="268" t="s">
        <v>193</v>
      </c>
      <c r="C108" s="466"/>
      <c r="D108" s="426"/>
      <c r="E108" s="427">
        <v>204518</v>
      </c>
      <c r="F108" s="427">
        <v>204518</v>
      </c>
    </row>
    <row r="109" spans="1:6" s="422" customFormat="1" ht="12" customHeight="1" x14ac:dyDescent="0.2">
      <c r="A109" s="267" t="s">
        <v>25</v>
      </c>
      <c r="B109" s="268" t="s">
        <v>194</v>
      </c>
      <c r="C109" s="460"/>
      <c r="D109" s="428"/>
      <c r="E109" s="269">
        <v>36985</v>
      </c>
      <c r="F109" s="269">
        <v>36985</v>
      </c>
    </row>
    <row r="110" spans="1:6" s="422" customFormat="1" ht="12" customHeight="1" x14ac:dyDescent="0.2">
      <c r="A110" s="267" t="s">
        <v>27</v>
      </c>
      <c r="B110" s="268" t="s">
        <v>195</v>
      </c>
      <c r="C110" s="467"/>
      <c r="D110" s="428"/>
      <c r="E110" s="269">
        <v>36985</v>
      </c>
      <c r="F110" s="269">
        <v>36985</v>
      </c>
    </row>
    <row r="111" spans="1:6" s="422" customFormat="1" ht="12" customHeight="1" x14ac:dyDescent="0.2">
      <c r="A111" s="267" t="s">
        <v>29</v>
      </c>
      <c r="B111" s="395" t="s">
        <v>196</v>
      </c>
      <c r="C111" s="467"/>
      <c r="D111" s="428"/>
      <c r="E111" s="269"/>
      <c r="F111" s="269"/>
    </row>
    <row r="112" spans="1:6" s="422" customFormat="1" ht="12" customHeight="1" x14ac:dyDescent="0.2">
      <c r="A112" s="267" t="s">
        <v>31</v>
      </c>
      <c r="B112" s="396" t="s">
        <v>197</v>
      </c>
      <c r="C112" s="467"/>
      <c r="D112" s="428"/>
      <c r="E112" s="269"/>
      <c r="F112" s="269"/>
    </row>
    <row r="113" spans="1:6" s="422" customFormat="1" ht="10.5" x14ac:dyDescent="0.2">
      <c r="A113" s="267" t="s">
        <v>198</v>
      </c>
      <c r="B113" s="270" t="s">
        <v>199</v>
      </c>
      <c r="C113" s="467"/>
      <c r="D113" s="428"/>
      <c r="E113" s="269"/>
      <c r="F113" s="269"/>
    </row>
    <row r="114" spans="1:6" s="422" customFormat="1" ht="12" customHeight="1" x14ac:dyDescent="0.2">
      <c r="A114" s="267" t="s">
        <v>200</v>
      </c>
      <c r="B114" s="258" t="s">
        <v>179</v>
      </c>
      <c r="C114" s="467"/>
      <c r="D114" s="428"/>
      <c r="E114" s="269"/>
      <c r="F114" s="269"/>
    </row>
    <row r="115" spans="1:6" s="422" customFormat="1" ht="12" customHeight="1" x14ac:dyDescent="0.2">
      <c r="A115" s="267" t="s">
        <v>201</v>
      </c>
      <c r="B115" s="258" t="s">
        <v>202</v>
      </c>
      <c r="C115" s="467"/>
      <c r="D115" s="428"/>
      <c r="E115" s="269"/>
      <c r="F115" s="269"/>
    </row>
    <row r="116" spans="1:6" s="422" customFormat="1" ht="12" customHeight="1" x14ac:dyDescent="0.2">
      <c r="A116" s="267" t="s">
        <v>203</v>
      </c>
      <c r="B116" s="258" t="s">
        <v>204</v>
      </c>
      <c r="C116" s="467"/>
      <c r="D116" s="428"/>
      <c r="E116" s="269"/>
      <c r="F116" s="269"/>
    </row>
    <row r="117" spans="1:6" s="422" customFormat="1" ht="12" customHeight="1" x14ac:dyDescent="0.2">
      <c r="A117" s="267" t="s">
        <v>205</v>
      </c>
      <c r="B117" s="258" t="s">
        <v>185</v>
      </c>
      <c r="C117" s="467"/>
      <c r="D117" s="428"/>
      <c r="E117" s="269"/>
      <c r="F117" s="269"/>
    </row>
    <row r="118" spans="1:6" s="422" customFormat="1" ht="12" customHeight="1" x14ac:dyDescent="0.2">
      <c r="A118" s="267" t="s">
        <v>206</v>
      </c>
      <c r="B118" s="258" t="s">
        <v>207</v>
      </c>
      <c r="C118" s="467"/>
      <c r="D118" s="428"/>
      <c r="E118" s="269"/>
      <c r="F118" s="269"/>
    </row>
    <row r="119" spans="1:6" s="422" customFormat="1" ht="12" customHeight="1" thickBot="1" x14ac:dyDescent="0.25">
      <c r="A119" s="259" t="s">
        <v>208</v>
      </c>
      <c r="B119" s="258" t="s">
        <v>209</v>
      </c>
      <c r="C119" s="468"/>
      <c r="D119" s="431"/>
      <c r="E119" s="271"/>
      <c r="F119" s="271"/>
    </row>
    <row r="120" spans="1:6" s="422" customFormat="1" ht="12" customHeight="1" thickBot="1" x14ac:dyDescent="0.25">
      <c r="A120" s="264" t="s">
        <v>33</v>
      </c>
      <c r="B120" s="272" t="s">
        <v>210</v>
      </c>
      <c r="C120" s="465">
        <f>+C121+C122</f>
        <v>0</v>
      </c>
      <c r="D120" s="424">
        <f>+D121+D122</f>
        <v>0</v>
      </c>
      <c r="E120" s="425">
        <f>+E121+E122</f>
        <v>500</v>
      </c>
      <c r="F120" s="425">
        <f>+F121+F122</f>
        <v>500</v>
      </c>
    </row>
    <row r="121" spans="1:6" s="422" customFormat="1" ht="12" customHeight="1" x14ac:dyDescent="0.2">
      <c r="A121" s="267" t="s">
        <v>35</v>
      </c>
      <c r="B121" s="273" t="s">
        <v>211</v>
      </c>
      <c r="C121" s="466"/>
      <c r="D121" s="426"/>
      <c r="E121" s="427">
        <v>500</v>
      </c>
      <c r="F121" s="427">
        <v>500</v>
      </c>
    </row>
    <row r="122" spans="1:6" s="422" customFormat="1" ht="12" customHeight="1" thickBot="1" x14ac:dyDescent="0.25">
      <c r="A122" s="274" t="s">
        <v>37</v>
      </c>
      <c r="B122" s="268" t="s">
        <v>212</v>
      </c>
      <c r="C122" s="461"/>
      <c r="D122" s="431"/>
      <c r="E122" s="271"/>
      <c r="F122" s="271"/>
    </row>
    <row r="123" spans="1:6" s="422" customFormat="1" ht="12" customHeight="1" thickBot="1" x14ac:dyDescent="0.25">
      <c r="A123" s="264" t="s">
        <v>213</v>
      </c>
      <c r="B123" s="272" t="s">
        <v>214</v>
      </c>
      <c r="C123" s="465">
        <f>+C90+C106+C120</f>
        <v>125205</v>
      </c>
      <c r="D123" s="424">
        <f>+D90+D106+D120</f>
        <v>134410</v>
      </c>
      <c r="E123" s="425">
        <f>+E90+E106+E120</f>
        <v>336290</v>
      </c>
      <c r="F123" s="425">
        <f>+F90+F106+F120</f>
        <v>397085</v>
      </c>
    </row>
    <row r="124" spans="1:6" s="422" customFormat="1" ht="12" customHeight="1" thickBot="1" x14ac:dyDescent="0.25">
      <c r="A124" s="264" t="s">
        <v>61</v>
      </c>
      <c r="B124" s="272" t="s">
        <v>215</v>
      </c>
      <c r="C124" s="465">
        <f>+C125+C126+C127</f>
        <v>24497</v>
      </c>
      <c r="D124" s="424">
        <f>+D125+D126+D127</f>
        <v>0</v>
      </c>
      <c r="E124" s="425">
        <f>+E125+E126+E127</f>
        <v>0</v>
      </c>
      <c r="F124" s="425">
        <f>+F125+F126+F127</f>
        <v>0</v>
      </c>
    </row>
    <row r="125" spans="1:6" s="422" customFormat="1" ht="12" customHeight="1" x14ac:dyDescent="0.2">
      <c r="A125" s="267" t="s">
        <v>63</v>
      </c>
      <c r="B125" s="273" t="s">
        <v>216</v>
      </c>
      <c r="C125" s="467"/>
      <c r="D125" s="428"/>
      <c r="E125" s="269"/>
      <c r="F125" s="269"/>
    </row>
    <row r="126" spans="1:6" s="422" customFormat="1" ht="12" customHeight="1" x14ac:dyDescent="0.2">
      <c r="A126" s="267" t="s">
        <v>65</v>
      </c>
      <c r="B126" s="273" t="s">
        <v>217</v>
      </c>
      <c r="C126" s="467">
        <v>24497</v>
      </c>
      <c r="D126" s="428"/>
      <c r="E126" s="269"/>
      <c r="F126" s="269"/>
    </row>
    <row r="127" spans="1:6" s="422" customFormat="1" ht="12" customHeight="1" thickBot="1" x14ac:dyDescent="0.25">
      <c r="A127" s="259" t="s">
        <v>67</v>
      </c>
      <c r="B127" s="275" t="s">
        <v>218</v>
      </c>
      <c r="C127" s="467"/>
      <c r="D127" s="428"/>
      <c r="E127" s="269"/>
      <c r="F127" s="269"/>
    </row>
    <row r="128" spans="1:6" s="422" customFormat="1" ht="12" customHeight="1" thickBot="1" x14ac:dyDescent="0.25">
      <c r="A128" s="264" t="s">
        <v>83</v>
      </c>
      <c r="B128" s="272" t="s">
        <v>219</v>
      </c>
      <c r="C128" s="465">
        <f>+C129+C130+C131+C132</f>
        <v>0</v>
      </c>
      <c r="D128" s="424">
        <f>+D129+D130+D131+D132</f>
        <v>0</v>
      </c>
      <c r="E128" s="425">
        <f>+E129+E130+E131+E132</f>
        <v>0</v>
      </c>
      <c r="F128" s="425">
        <f>+F129+F130+F131+F132</f>
        <v>0</v>
      </c>
    </row>
    <row r="129" spans="1:6" s="422" customFormat="1" ht="12" customHeight="1" x14ac:dyDescent="0.2">
      <c r="A129" s="267" t="s">
        <v>85</v>
      </c>
      <c r="B129" s="273" t="s">
        <v>220</v>
      </c>
      <c r="C129" s="467"/>
      <c r="D129" s="428"/>
      <c r="E129" s="269"/>
      <c r="F129" s="269"/>
    </row>
    <row r="130" spans="1:6" s="422" customFormat="1" ht="12" customHeight="1" x14ac:dyDescent="0.2">
      <c r="A130" s="267" t="s">
        <v>87</v>
      </c>
      <c r="B130" s="273" t="s">
        <v>221</v>
      </c>
      <c r="C130" s="467"/>
      <c r="D130" s="428"/>
      <c r="E130" s="269"/>
      <c r="F130" s="269"/>
    </row>
    <row r="131" spans="1:6" s="422" customFormat="1" ht="12" customHeight="1" x14ac:dyDescent="0.2">
      <c r="A131" s="267" t="s">
        <v>89</v>
      </c>
      <c r="B131" s="273" t="s">
        <v>222</v>
      </c>
      <c r="C131" s="467"/>
      <c r="D131" s="428"/>
      <c r="E131" s="269"/>
      <c r="F131" s="269"/>
    </row>
    <row r="132" spans="1:6" s="422" customFormat="1" ht="12" customHeight="1" thickBot="1" x14ac:dyDescent="0.25">
      <c r="A132" s="259" t="s">
        <v>91</v>
      </c>
      <c r="B132" s="275" t="s">
        <v>223</v>
      </c>
      <c r="C132" s="467"/>
      <c r="D132" s="428"/>
      <c r="E132" s="269"/>
      <c r="F132" s="269"/>
    </row>
    <row r="133" spans="1:6" s="422" customFormat="1" ht="12" customHeight="1" thickBot="1" x14ac:dyDescent="0.25">
      <c r="A133" s="264" t="s">
        <v>224</v>
      </c>
      <c r="B133" s="272" t="s">
        <v>225</v>
      </c>
      <c r="C133" s="469">
        <f>+C134+C135+C136+C137</f>
        <v>0</v>
      </c>
      <c r="D133" s="432">
        <f>+D134+D135+D136+D137</f>
        <v>0</v>
      </c>
      <c r="E133" s="433">
        <f>+E134+E135+E136+E137</f>
        <v>23072</v>
      </c>
      <c r="F133" s="433">
        <f>+F134+F135+F136+F137</f>
        <v>22498</v>
      </c>
    </row>
    <row r="134" spans="1:6" s="422" customFormat="1" ht="12" customHeight="1" x14ac:dyDescent="0.2">
      <c r="A134" s="267" t="s">
        <v>97</v>
      </c>
      <c r="B134" s="273" t="s">
        <v>226</v>
      </c>
      <c r="C134" s="467"/>
      <c r="D134" s="428"/>
      <c r="E134" s="269">
        <v>23072</v>
      </c>
      <c r="F134" s="269">
        <v>22498</v>
      </c>
    </row>
    <row r="135" spans="1:6" s="422" customFormat="1" ht="12" customHeight="1" x14ac:dyDescent="0.2">
      <c r="A135" s="267" t="s">
        <v>99</v>
      </c>
      <c r="B135" s="273" t="s">
        <v>227</v>
      </c>
      <c r="C135" s="467"/>
      <c r="D135" s="428"/>
      <c r="E135" s="269"/>
      <c r="F135" s="269"/>
    </row>
    <row r="136" spans="1:6" s="422" customFormat="1" ht="12" customHeight="1" x14ac:dyDescent="0.2">
      <c r="A136" s="267" t="s">
        <v>101</v>
      </c>
      <c r="B136" s="273" t="s">
        <v>228</v>
      </c>
      <c r="C136" s="467"/>
      <c r="D136" s="428"/>
      <c r="E136" s="269"/>
      <c r="F136" s="269"/>
    </row>
    <row r="137" spans="1:6" s="422" customFormat="1" ht="12" customHeight="1" thickBot="1" x14ac:dyDescent="0.25">
      <c r="A137" s="259" t="s">
        <v>103</v>
      </c>
      <c r="B137" s="275" t="s">
        <v>229</v>
      </c>
      <c r="C137" s="467"/>
      <c r="D137" s="428"/>
      <c r="E137" s="269"/>
      <c r="F137" s="269"/>
    </row>
    <row r="138" spans="1:6" s="422" customFormat="1" ht="12" customHeight="1" thickBot="1" x14ac:dyDescent="0.25">
      <c r="A138" s="264" t="s">
        <v>105</v>
      </c>
      <c r="B138" s="272" t="s">
        <v>230</v>
      </c>
      <c r="C138" s="470">
        <f>+C139+C140+C141+C142</f>
        <v>0</v>
      </c>
      <c r="D138" s="471">
        <f>+D139+D140+D141+D142</f>
        <v>0</v>
      </c>
      <c r="E138" s="472">
        <f>+E139+E140+E141+E142</f>
        <v>0</v>
      </c>
      <c r="F138" s="472">
        <f>+F139+F140+F141+F142</f>
        <v>0</v>
      </c>
    </row>
    <row r="139" spans="1:6" s="422" customFormat="1" ht="12" customHeight="1" x14ac:dyDescent="0.2">
      <c r="A139" s="267" t="s">
        <v>107</v>
      </c>
      <c r="B139" s="273" t="s">
        <v>231</v>
      </c>
      <c r="C139" s="467"/>
      <c r="D139" s="428"/>
      <c r="E139" s="269"/>
      <c r="F139" s="269"/>
    </row>
    <row r="140" spans="1:6" s="422" customFormat="1" ht="12" customHeight="1" x14ac:dyDescent="0.2">
      <c r="A140" s="267" t="s">
        <v>109</v>
      </c>
      <c r="B140" s="273" t="s">
        <v>232</v>
      </c>
      <c r="C140" s="467"/>
      <c r="D140" s="428"/>
      <c r="E140" s="269"/>
      <c r="F140" s="269"/>
    </row>
    <row r="141" spans="1:6" s="422" customFormat="1" ht="12" customHeight="1" x14ac:dyDescent="0.2">
      <c r="A141" s="267" t="s">
        <v>111</v>
      </c>
      <c r="B141" s="273" t="s">
        <v>233</v>
      </c>
      <c r="C141" s="467"/>
      <c r="D141" s="428"/>
      <c r="E141" s="269"/>
      <c r="F141" s="269"/>
    </row>
    <row r="142" spans="1:6" s="422" customFormat="1" ht="12" customHeight="1" thickBot="1" x14ac:dyDescent="0.25">
      <c r="A142" s="267" t="s">
        <v>113</v>
      </c>
      <c r="B142" s="273" t="s">
        <v>234</v>
      </c>
      <c r="C142" s="467"/>
      <c r="D142" s="428"/>
      <c r="E142" s="269"/>
      <c r="F142" s="269"/>
    </row>
    <row r="143" spans="1:6" s="422" customFormat="1" ht="12" customHeight="1" thickBot="1" x14ac:dyDescent="0.25">
      <c r="A143" s="264" t="s">
        <v>115</v>
      </c>
      <c r="B143" s="272" t="s">
        <v>235</v>
      </c>
      <c r="C143" s="473">
        <f>+C124+C128+C133+C138</f>
        <v>24497</v>
      </c>
      <c r="D143" s="474">
        <f>+D124+D128+D133+D138</f>
        <v>0</v>
      </c>
      <c r="E143" s="475">
        <f>+E124+E128+E133+E138</f>
        <v>23072</v>
      </c>
      <c r="F143" s="475">
        <f>+F124+F128+F133+F138</f>
        <v>22498</v>
      </c>
    </row>
    <row r="144" spans="1:6" s="422" customFormat="1" ht="12" customHeight="1" thickBot="1" x14ac:dyDescent="0.25">
      <c r="A144" s="476" t="s">
        <v>236</v>
      </c>
      <c r="B144" s="401" t="s">
        <v>237</v>
      </c>
      <c r="C144" s="473">
        <f>+C123+C143</f>
        <v>149702</v>
      </c>
      <c r="D144" s="474">
        <f>+D123+D143</f>
        <v>134410</v>
      </c>
      <c r="E144" s="475">
        <f>+E123+E143</f>
        <v>359362</v>
      </c>
      <c r="F144" s="475">
        <f>+F123+F143</f>
        <v>419583</v>
      </c>
    </row>
    <row r="145" spans="3:6" ht="12" customHeight="1" x14ac:dyDescent="0.25">
      <c r="C145" s="223"/>
    </row>
    <row r="146" spans="3:6" ht="12" customHeight="1" x14ac:dyDescent="0.25">
      <c r="C146" s="223"/>
    </row>
    <row r="147" spans="3:6" ht="12" customHeight="1" x14ac:dyDescent="0.25">
      <c r="C147" s="223"/>
    </row>
    <row r="148" spans="3:6" ht="12" customHeight="1" x14ac:dyDescent="0.25">
      <c r="C148" s="223"/>
    </row>
    <row r="149" spans="3:6" ht="12" customHeight="1" x14ac:dyDescent="0.25">
      <c r="C149" s="223"/>
    </row>
    <row r="150" spans="3:6" ht="15" customHeight="1" x14ac:dyDescent="0.25">
      <c r="C150" s="226"/>
      <c r="D150" s="226"/>
      <c r="E150" s="226"/>
      <c r="F150" s="226"/>
    </row>
    <row r="151" spans="3:6" s="225" customFormat="1" ht="12.95" customHeight="1" x14ac:dyDescent="0.2"/>
    <row r="152" spans="3:6" x14ac:dyDescent="0.25">
      <c r="C152" s="223"/>
    </row>
    <row r="153" spans="3:6" x14ac:dyDescent="0.25">
      <c r="C153" s="223"/>
    </row>
    <row r="154" spans="3:6" x14ac:dyDescent="0.25">
      <c r="C154" s="223"/>
    </row>
    <row r="155" spans="3:6" ht="16.5" customHeight="1" x14ac:dyDescent="0.25">
      <c r="C155" s="223"/>
    </row>
    <row r="156" spans="3:6" x14ac:dyDescent="0.25">
      <c r="C156" s="223"/>
    </row>
    <row r="157" spans="3:6" x14ac:dyDescent="0.25">
      <c r="C157" s="223"/>
    </row>
    <row r="158" spans="3:6" x14ac:dyDescent="0.25">
      <c r="C158" s="223"/>
    </row>
    <row r="159" spans="3:6" x14ac:dyDescent="0.25">
      <c r="C159" s="223"/>
    </row>
    <row r="160" spans="3:6" x14ac:dyDescent="0.25">
      <c r="C160" s="223"/>
    </row>
    <row r="161" spans="3:3" x14ac:dyDescent="0.25">
      <c r="C161" s="223"/>
    </row>
    <row r="162" spans="3:3" x14ac:dyDescent="0.25">
      <c r="C162" s="223"/>
    </row>
    <row r="163" spans="3:3" x14ac:dyDescent="0.25">
      <c r="C163" s="223"/>
    </row>
    <row r="164" spans="3:3" x14ac:dyDescent="0.25">
      <c r="C164" s="223"/>
    </row>
  </sheetData>
  <mergeCells count="5">
    <mergeCell ref="A1:E1"/>
    <mergeCell ref="A2:B2"/>
    <mergeCell ref="A86:E86"/>
    <mergeCell ref="A87:B87"/>
    <mergeCell ref="E2:F2"/>
  </mergeCells>
  <pageMargins left="0.11811023622047245" right="0.11811023622047245" top="0.86614173228346458" bottom="0.35433070866141736" header="0.31496062992125984" footer="0.31496062992125984"/>
  <pageSetup paperSize="9" orientation="portrait" r:id="rId1"/>
  <headerFooter>
    <oddHeader>&amp;C&amp;"-,Félkövér"&amp;9
Tiszagyulaháza község bevételeit és kiadásait bemutató mérleg 2012-2014 évekre&amp;R&amp;"-,Dőlt"&amp;8 10.melléklet
a 10/2014. (V. 30. )Önkormányzati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Layout" zoomScaleNormal="100" workbookViewId="0">
      <selection activeCell="C6" sqref="C6"/>
    </sheetView>
  </sheetViews>
  <sheetFormatPr defaultRowHeight="15" x14ac:dyDescent="0.25"/>
  <cols>
    <col min="1" max="1" width="5" style="163" customWidth="1"/>
    <col min="2" max="2" width="47" style="17" customWidth="1"/>
    <col min="3" max="4" width="15.140625" style="17" customWidth="1"/>
    <col min="5" max="256" width="9.140625" style="17"/>
    <col min="257" max="257" width="5" style="17" customWidth="1"/>
    <col min="258" max="258" width="47" style="17" customWidth="1"/>
    <col min="259" max="260" width="15.140625" style="17" customWidth="1"/>
    <col min="261" max="512" width="9.140625" style="17"/>
    <col min="513" max="513" width="5" style="17" customWidth="1"/>
    <col min="514" max="514" width="47" style="17" customWidth="1"/>
    <col min="515" max="516" width="15.140625" style="17" customWidth="1"/>
    <col min="517" max="768" width="9.140625" style="17"/>
    <col min="769" max="769" width="5" style="17" customWidth="1"/>
    <col min="770" max="770" width="47" style="17" customWidth="1"/>
    <col min="771" max="772" width="15.140625" style="17" customWidth="1"/>
    <col min="773" max="1024" width="9.140625" style="17"/>
    <col min="1025" max="1025" width="5" style="17" customWidth="1"/>
    <col min="1026" max="1026" width="47" style="17" customWidth="1"/>
    <col min="1027" max="1028" width="15.140625" style="17" customWidth="1"/>
    <col min="1029" max="1280" width="9.140625" style="17"/>
    <col min="1281" max="1281" width="5" style="17" customWidth="1"/>
    <col min="1282" max="1282" width="47" style="17" customWidth="1"/>
    <col min="1283" max="1284" width="15.140625" style="17" customWidth="1"/>
    <col min="1285" max="1536" width="9.140625" style="17"/>
    <col min="1537" max="1537" width="5" style="17" customWidth="1"/>
    <col min="1538" max="1538" width="47" style="17" customWidth="1"/>
    <col min="1539" max="1540" width="15.140625" style="17" customWidth="1"/>
    <col min="1541" max="1792" width="9.140625" style="17"/>
    <col min="1793" max="1793" width="5" style="17" customWidth="1"/>
    <col min="1794" max="1794" width="47" style="17" customWidth="1"/>
    <col min="1795" max="1796" width="15.140625" style="17" customWidth="1"/>
    <col min="1797" max="2048" width="9.140625" style="17"/>
    <col min="2049" max="2049" width="5" style="17" customWidth="1"/>
    <col min="2050" max="2050" width="47" style="17" customWidth="1"/>
    <col min="2051" max="2052" width="15.140625" style="17" customWidth="1"/>
    <col min="2053" max="2304" width="9.140625" style="17"/>
    <col min="2305" max="2305" width="5" style="17" customWidth="1"/>
    <col min="2306" max="2306" width="47" style="17" customWidth="1"/>
    <col min="2307" max="2308" width="15.140625" style="17" customWidth="1"/>
    <col min="2309" max="2560" width="9.140625" style="17"/>
    <col min="2561" max="2561" width="5" style="17" customWidth="1"/>
    <col min="2562" max="2562" width="47" style="17" customWidth="1"/>
    <col min="2563" max="2564" width="15.140625" style="17" customWidth="1"/>
    <col min="2565" max="2816" width="9.140625" style="17"/>
    <col min="2817" max="2817" width="5" style="17" customWidth="1"/>
    <col min="2818" max="2818" width="47" style="17" customWidth="1"/>
    <col min="2819" max="2820" width="15.140625" style="17" customWidth="1"/>
    <col min="2821" max="3072" width="9.140625" style="17"/>
    <col min="3073" max="3073" width="5" style="17" customWidth="1"/>
    <col min="3074" max="3074" width="47" style="17" customWidth="1"/>
    <col min="3075" max="3076" width="15.140625" style="17" customWidth="1"/>
    <col min="3077" max="3328" width="9.140625" style="17"/>
    <col min="3329" max="3329" width="5" style="17" customWidth="1"/>
    <col min="3330" max="3330" width="47" style="17" customWidth="1"/>
    <col min="3331" max="3332" width="15.140625" style="17" customWidth="1"/>
    <col min="3333" max="3584" width="9.140625" style="17"/>
    <col min="3585" max="3585" width="5" style="17" customWidth="1"/>
    <col min="3586" max="3586" width="47" style="17" customWidth="1"/>
    <col min="3587" max="3588" width="15.140625" style="17" customWidth="1"/>
    <col min="3589" max="3840" width="9.140625" style="17"/>
    <col min="3841" max="3841" width="5" style="17" customWidth="1"/>
    <col min="3842" max="3842" width="47" style="17" customWidth="1"/>
    <col min="3843" max="3844" width="15.140625" style="17" customWidth="1"/>
    <col min="3845" max="4096" width="9.140625" style="17"/>
    <col min="4097" max="4097" width="5" style="17" customWidth="1"/>
    <col min="4098" max="4098" width="47" style="17" customWidth="1"/>
    <col min="4099" max="4100" width="15.140625" style="17" customWidth="1"/>
    <col min="4101" max="4352" width="9.140625" style="17"/>
    <col min="4353" max="4353" width="5" style="17" customWidth="1"/>
    <col min="4354" max="4354" width="47" style="17" customWidth="1"/>
    <col min="4355" max="4356" width="15.140625" style="17" customWidth="1"/>
    <col min="4357" max="4608" width="9.140625" style="17"/>
    <col min="4609" max="4609" width="5" style="17" customWidth="1"/>
    <col min="4610" max="4610" width="47" style="17" customWidth="1"/>
    <col min="4611" max="4612" width="15.140625" style="17" customWidth="1"/>
    <col min="4613" max="4864" width="9.140625" style="17"/>
    <col min="4865" max="4865" width="5" style="17" customWidth="1"/>
    <col min="4866" max="4866" width="47" style="17" customWidth="1"/>
    <col min="4867" max="4868" width="15.140625" style="17" customWidth="1"/>
    <col min="4869" max="5120" width="9.140625" style="17"/>
    <col min="5121" max="5121" width="5" style="17" customWidth="1"/>
    <col min="5122" max="5122" width="47" style="17" customWidth="1"/>
    <col min="5123" max="5124" width="15.140625" style="17" customWidth="1"/>
    <col min="5125" max="5376" width="9.140625" style="17"/>
    <col min="5377" max="5377" width="5" style="17" customWidth="1"/>
    <col min="5378" max="5378" width="47" style="17" customWidth="1"/>
    <col min="5379" max="5380" width="15.140625" style="17" customWidth="1"/>
    <col min="5381" max="5632" width="9.140625" style="17"/>
    <col min="5633" max="5633" width="5" style="17" customWidth="1"/>
    <col min="5634" max="5634" width="47" style="17" customWidth="1"/>
    <col min="5635" max="5636" width="15.140625" style="17" customWidth="1"/>
    <col min="5637" max="5888" width="9.140625" style="17"/>
    <col min="5889" max="5889" width="5" style="17" customWidth="1"/>
    <col min="5890" max="5890" width="47" style="17" customWidth="1"/>
    <col min="5891" max="5892" width="15.140625" style="17" customWidth="1"/>
    <col min="5893" max="6144" width="9.140625" style="17"/>
    <col min="6145" max="6145" width="5" style="17" customWidth="1"/>
    <col min="6146" max="6146" width="47" style="17" customWidth="1"/>
    <col min="6147" max="6148" width="15.140625" style="17" customWidth="1"/>
    <col min="6149" max="6400" width="9.140625" style="17"/>
    <col min="6401" max="6401" width="5" style="17" customWidth="1"/>
    <col min="6402" max="6402" width="47" style="17" customWidth="1"/>
    <col min="6403" max="6404" width="15.140625" style="17" customWidth="1"/>
    <col min="6405" max="6656" width="9.140625" style="17"/>
    <col min="6657" max="6657" width="5" style="17" customWidth="1"/>
    <col min="6658" max="6658" width="47" style="17" customWidth="1"/>
    <col min="6659" max="6660" width="15.140625" style="17" customWidth="1"/>
    <col min="6661" max="6912" width="9.140625" style="17"/>
    <col min="6913" max="6913" width="5" style="17" customWidth="1"/>
    <col min="6914" max="6914" width="47" style="17" customWidth="1"/>
    <col min="6915" max="6916" width="15.140625" style="17" customWidth="1"/>
    <col min="6917" max="7168" width="9.140625" style="17"/>
    <col min="7169" max="7169" width="5" style="17" customWidth="1"/>
    <col min="7170" max="7170" width="47" style="17" customWidth="1"/>
    <col min="7171" max="7172" width="15.140625" style="17" customWidth="1"/>
    <col min="7173" max="7424" width="9.140625" style="17"/>
    <col min="7425" max="7425" width="5" style="17" customWidth="1"/>
    <col min="7426" max="7426" width="47" style="17" customWidth="1"/>
    <col min="7427" max="7428" width="15.140625" style="17" customWidth="1"/>
    <col min="7429" max="7680" width="9.140625" style="17"/>
    <col min="7681" max="7681" width="5" style="17" customWidth="1"/>
    <col min="7682" max="7682" width="47" style="17" customWidth="1"/>
    <col min="7683" max="7684" width="15.140625" style="17" customWidth="1"/>
    <col min="7685" max="7936" width="9.140625" style="17"/>
    <col min="7937" max="7937" width="5" style="17" customWidth="1"/>
    <col min="7938" max="7938" width="47" style="17" customWidth="1"/>
    <col min="7939" max="7940" width="15.140625" style="17" customWidth="1"/>
    <col min="7941" max="8192" width="9.140625" style="17"/>
    <col min="8193" max="8193" width="5" style="17" customWidth="1"/>
    <col min="8194" max="8194" width="47" style="17" customWidth="1"/>
    <col min="8195" max="8196" width="15.140625" style="17" customWidth="1"/>
    <col min="8197" max="8448" width="9.140625" style="17"/>
    <col min="8449" max="8449" width="5" style="17" customWidth="1"/>
    <col min="8450" max="8450" width="47" style="17" customWidth="1"/>
    <col min="8451" max="8452" width="15.140625" style="17" customWidth="1"/>
    <col min="8453" max="8704" width="9.140625" style="17"/>
    <col min="8705" max="8705" width="5" style="17" customWidth="1"/>
    <col min="8706" max="8706" width="47" style="17" customWidth="1"/>
    <col min="8707" max="8708" width="15.140625" style="17" customWidth="1"/>
    <col min="8709" max="8960" width="9.140625" style="17"/>
    <col min="8961" max="8961" width="5" style="17" customWidth="1"/>
    <col min="8962" max="8962" width="47" style="17" customWidth="1"/>
    <col min="8963" max="8964" width="15.140625" style="17" customWidth="1"/>
    <col min="8965" max="9216" width="9.140625" style="17"/>
    <col min="9217" max="9217" width="5" style="17" customWidth="1"/>
    <col min="9218" max="9218" width="47" style="17" customWidth="1"/>
    <col min="9219" max="9220" width="15.140625" style="17" customWidth="1"/>
    <col min="9221" max="9472" width="9.140625" style="17"/>
    <col min="9473" max="9473" width="5" style="17" customWidth="1"/>
    <col min="9474" max="9474" width="47" style="17" customWidth="1"/>
    <col min="9475" max="9476" width="15.140625" style="17" customWidth="1"/>
    <col min="9477" max="9728" width="9.140625" style="17"/>
    <col min="9729" max="9729" width="5" style="17" customWidth="1"/>
    <col min="9730" max="9730" width="47" style="17" customWidth="1"/>
    <col min="9731" max="9732" width="15.140625" style="17" customWidth="1"/>
    <col min="9733" max="9984" width="9.140625" style="17"/>
    <col min="9985" max="9985" width="5" style="17" customWidth="1"/>
    <col min="9986" max="9986" width="47" style="17" customWidth="1"/>
    <col min="9987" max="9988" width="15.140625" style="17" customWidth="1"/>
    <col min="9989" max="10240" width="9.140625" style="17"/>
    <col min="10241" max="10241" width="5" style="17" customWidth="1"/>
    <col min="10242" max="10242" width="47" style="17" customWidth="1"/>
    <col min="10243" max="10244" width="15.140625" style="17" customWidth="1"/>
    <col min="10245" max="10496" width="9.140625" style="17"/>
    <col min="10497" max="10497" width="5" style="17" customWidth="1"/>
    <col min="10498" max="10498" width="47" style="17" customWidth="1"/>
    <col min="10499" max="10500" width="15.140625" style="17" customWidth="1"/>
    <col min="10501" max="10752" width="9.140625" style="17"/>
    <col min="10753" max="10753" width="5" style="17" customWidth="1"/>
    <col min="10754" max="10754" width="47" style="17" customWidth="1"/>
    <col min="10755" max="10756" width="15.140625" style="17" customWidth="1"/>
    <col min="10757" max="11008" width="9.140625" style="17"/>
    <col min="11009" max="11009" width="5" style="17" customWidth="1"/>
    <col min="11010" max="11010" width="47" style="17" customWidth="1"/>
    <col min="11011" max="11012" width="15.140625" style="17" customWidth="1"/>
    <col min="11013" max="11264" width="9.140625" style="17"/>
    <col min="11265" max="11265" width="5" style="17" customWidth="1"/>
    <col min="11266" max="11266" width="47" style="17" customWidth="1"/>
    <col min="11267" max="11268" width="15.140625" style="17" customWidth="1"/>
    <col min="11269" max="11520" width="9.140625" style="17"/>
    <col min="11521" max="11521" width="5" style="17" customWidth="1"/>
    <col min="11522" max="11522" width="47" style="17" customWidth="1"/>
    <col min="11523" max="11524" width="15.140625" style="17" customWidth="1"/>
    <col min="11525" max="11776" width="9.140625" style="17"/>
    <col min="11777" max="11777" width="5" style="17" customWidth="1"/>
    <col min="11778" max="11778" width="47" style="17" customWidth="1"/>
    <col min="11779" max="11780" width="15.140625" style="17" customWidth="1"/>
    <col min="11781" max="12032" width="9.140625" style="17"/>
    <col min="12033" max="12033" width="5" style="17" customWidth="1"/>
    <col min="12034" max="12034" width="47" style="17" customWidth="1"/>
    <col min="12035" max="12036" width="15.140625" style="17" customWidth="1"/>
    <col min="12037" max="12288" width="9.140625" style="17"/>
    <col min="12289" max="12289" width="5" style="17" customWidth="1"/>
    <col min="12290" max="12290" width="47" style="17" customWidth="1"/>
    <col min="12291" max="12292" width="15.140625" style="17" customWidth="1"/>
    <col min="12293" max="12544" width="9.140625" style="17"/>
    <col min="12545" max="12545" width="5" style="17" customWidth="1"/>
    <col min="12546" max="12546" width="47" style="17" customWidth="1"/>
    <col min="12547" max="12548" width="15.140625" style="17" customWidth="1"/>
    <col min="12549" max="12800" width="9.140625" style="17"/>
    <col min="12801" max="12801" width="5" style="17" customWidth="1"/>
    <col min="12802" max="12802" width="47" style="17" customWidth="1"/>
    <col min="12803" max="12804" width="15.140625" style="17" customWidth="1"/>
    <col min="12805" max="13056" width="9.140625" style="17"/>
    <col min="13057" max="13057" width="5" style="17" customWidth="1"/>
    <col min="13058" max="13058" width="47" style="17" customWidth="1"/>
    <col min="13059" max="13060" width="15.140625" style="17" customWidth="1"/>
    <col min="13061" max="13312" width="9.140625" style="17"/>
    <col min="13313" max="13313" width="5" style="17" customWidth="1"/>
    <col min="13314" max="13314" width="47" style="17" customWidth="1"/>
    <col min="13315" max="13316" width="15.140625" style="17" customWidth="1"/>
    <col min="13317" max="13568" width="9.140625" style="17"/>
    <col min="13569" max="13569" width="5" style="17" customWidth="1"/>
    <col min="13570" max="13570" width="47" style="17" customWidth="1"/>
    <col min="13571" max="13572" width="15.140625" style="17" customWidth="1"/>
    <col min="13573" max="13824" width="9.140625" style="17"/>
    <col min="13825" max="13825" width="5" style="17" customWidth="1"/>
    <col min="13826" max="13826" width="47" style="17" customWidth="1"/>
    <col min="13827" max="13828" width="15.140625" style="17" customWidth="1"/>
    <col min="13829" max="14080" width="9.140625" style="17"/>
    <col min="14081" max="14081" width="5" style="17" customWidth="1"/>
    <col min="14082" max="14082" width="47" style="17" customWidth="1"/>
    <col min="14083" max="14084" width="15.140625" style="17" customWidth="1"/>
    <col min="14085" max="14336" width="9.140625" style="17"/>
    <col min="14337" max="14337" width="5" style="17" customWidth="1"/>
    <col min="14338" max="14338" width="47" style="17" customWidth="1"/>
    <col min="14339" max="14340" width="15.140625" style="17" customWidth="1"/>
    <col min="14341" max="14592" width="9.140625" style="17"/>
    <col min="14593" max="14593" width="5" style="17" customWidth="1"/>
    <col min="14594" max="14594" width="47" style="17" customWidth="1"/>
    <col min="14595" max="14596" width="15.140625" style="17" customWidth="1"/>
    <col min="14597" max="14848" width="9.140625" style="17"/>
    <col min="14849" max="14849" width="5" style="17" customWidth="1"/>
    <col min="14850" max="14850" width="47" style="17" customWidth="1"/>
    <col min="14851" max="14852" width="15.140625" style="17" customWidth="1"/>
    <col min="14853" max="15104" width="9.140625" style="17"/>
    <col min="15105" max="15105" width="5" style="17" customWidth="1"/>
    <col min="15106" max="15106" width="47" style="17" customWidth="1"/>
    <col min="15107" max="15108" width="15.140625" style="17" customWidth="1"/>
    <col min="15109" max="15360" width="9.140625" style="17"/>
    <col min="15361" max="15361" width="5" style="17" customWidth="1"/>
    <col min="15362" max="15362" width="47" style="17" customWidth="1"/>
    <col min="15363" max="15364" width="15.140625" style="17" customWidth="1"/>
    <col min="15365" max="15616" width="9.140625" style="17"/>
    <col min="15617" max="15617" width="5" style="17" customWidth="1"/>
    <col min="15618" max="15618" width="47" style="17" customWidth="1"/>
    <col min="15619" max="15620" width="15.140625" style="17" customWidth="1"/>
    <col min="15621" max="15872" width="9.140625" style="17"/>
    <col min="15873" max="15873" width="5" style="17" customWidth="1"/>
    <col min="15874" max="15874" width="47" style="17" customWidth="1"/>
    <col min="15875" max="15876" width="15.140625" style="17" customWidth="1"/>
    <col min="15877" max="16128" width="9.140625" style="17"/>
    <col min="16129" max="16129" width="5" style="17" customWidth="1"/>
    <col min="16130" max="16130" width="47" style="17" customWidth="1"/>
    <col min="16131" max="16132" width="15.140625" style="17" customWidth="1"/>
    <col min="16133" max="16384" width="9.140625" style="17"/>
  </cols>
  <sheetData>
    <row r="1" spans="1:5" ht="31.5" customHeight="1" x14ac:dyDescent="0.25">
      <c r="B1" s="514"/>
      <c r="C1" s="514"/>
      <c r="D1" s="514"/>
    </row>
    <row r="2" spans="1:5" s="166" customFormat="1" ht="16.5" thickBot="1" x14ac:dyDescent="0.3">
      <c r="A2" s="164"/>
      <c r="B2" s="165"/>
      <c r="D2" s="233" t="s">
        <v>249</v>
      </c>
      <c r="E2" s="233"/>
    </row>
    <row r="3" spans="1:5" s="170" customFormat="1" ht="48" customHeight="1" thickBot="1" x14ac:dyDescent="0.3">
      <c r="A3" s="167" t="s">
        <v>266</v>
      </c>
      <c r="B3" s="168" t="s">
        <v>3</v>
      </c>
      <c r="C3" s="168" t="s">
        <v>388</v>
      </c>
      <c r="D3" s="169" t="s">
        <v>389</v>
      </c>
    </row>
    <row r="4" spans="1:5" s="170" customFormat="1" ht="14.1" customHeight="1" thickBot="1" x14ac:dyDescent="0.3">
      <c r="A4" s="171" t="s">
        <v>240</v>
      </c>
      <c r="B4" s="18" t="s">
        <v>241</v>
      </c>
      <c r="C4" s="18" t="s">
        <v>242</v>
      </c>
      <c r="D4" s="19" t="s">
        <v>250</v>
      </c>
    </row>
    <row r="5" spans="1:5" ht="18" customHeight="1" x14ac:dyDescent="0.25">
      <c r="A5" s="172" t="s">
        <v>5</v>
      </c>
      <c r="B5" s="173" t="s">
        <v>390</v>
      </c>
      <c r="C5" s="174"/>
      <c r="D5" s="86"/>
    </row>
    <row r="6" spans="1:5" ht="18" customHeight="1" x14ac:dyDescent="0.25">
      <c r="A6" s="175" t="s">
        <v>19</v>
      </c>
      <c r="B6" s="176" t="s">
        <v>391</v>
      </c>
      <c r="C6" s="177"/>
      <c r="D6" s="74"/>
    </row>
    <row r="7" spans="1:5" ht="18" customHeight="1" x14ac:dyDescent="0.25">
      <c r="A7" s="175" t="s">
        <v>33</v>
      </c>
      <c r="B7" s="176" t="s">
        <v>392</v>
      </c>
      <c r="C7" s="177"/>
      <c r="D7" s="74"/>
    </row>
    <row r="8" spans="1:5" ht="18" customHeight="1" x14ac:dyDescent="0.25">
      <c r="A8" s="175" t="s">
        <v>213</v>
      </c>
      <c r="B8" s="176" t="s">
        <v>393</v>
      </c>
      <c r="C8" s="177"/>
      <c r="D8" s="74"/>
    </row>
    <row r="9" spans="1:5" ht="18" customHeight="1" x14ac:dyDescent="0.25">
      <c r="A9" s="175" t="s">
        <v>61</v>
      </c>
      <c r="B9" s="176" t="s">
        <v>394</v>
      </c>
      <c r="C9" s="177"/>
      <c r="D9" s="74"/>
    </row>
    <row r="10" spans="1:5" ht="18" customHeight="1" x14ac:dyDescent="0.25">
      <c r="A10" s="175" t="s">
        <v>83</v>
      </c>
      <c r="B10" s="176" t="s">
        <v>395</v>
      </c>
      <c r="C10" s="177"/>
      <c r="D10" s="74"/>
    </row>
    <row r="11" spans="1:5" ht="18" customHeight="1" x14ac:dyDescent="0.25">
      <c r="A11" s="175" t="s">
        <v>224</v>
      </c>
      <c r="B11" s="178" t="s">
        <v>396</v>
      </c>
      <c r="C11" s="177"/>
      <c r="D11" s="74"/>
    </row>
    <row r="12" spans="1:5" ht="18" customHeight="1" x14ac:dyDescent="0.25">
      <c r="A12" s="175" t="s">
        <v>115</v>
      </c>
      <c r="B12" s="178" t="s">
        <v>397</v>
      </c>
      <c r="C12" s="177">
        <v>2000</v>
      </c>
      <c r="D12" s="74">
        <v>400</v>
      </c>
    </row>
    <row r="13" spans="1:5" ht="18" customHeight="1" x14ac:dyDescent="0.25">
      <c r="A13" s="175" t="s">
        <v>236</v>
      </c>
      <c r="B13" s="178" t="s">
        <v>398</v>
      </c>
      <c r="C13" s="177"/>
      <c r="D13" s="74"/>
    </row>
    <row r="14" spans="1:5" ht="18" customHeight="1" x14ac:dyDescent="0.25">
      <c r="A14" s="175" t="s">
        <v>283</v>
      </c>
      <c r="B14" s="178" t="s">
        <v>399</v>
      </c>
      <c r="C14" s="177"/>
      <c r="D14" s="74"/>
    </row>
    <row r="15" spans="1:5" ht="22.5" customHeight="1" x14ac:dyDescent="0.25">
      <c r="A15" s="175" t="s">
        <v>284</v>
      </c>
      <c r="B15" s="178" t="s">
        <v>400</v>
      </c>
      <c r="C15" s="177"/>
      <c r="D15" s="74"/>
    </row>
    <row r="16" spans="1:5" ht="18" customHeight="1" x14ac:dyDescent="0.25">
      <c r="A16" s="175" t="s">
        <v>285</v>
      </c>
      <c r="B16" s="176" t="s">
        <v>401</v>
      </c>
      <c r="C16" s="177"/>
      <c r="D16" s="74"/>
    </row>
    <row r="17" spans="1:4" ht="18" customHeight="1" x14ac:dyDescent="0.25">
      <c r="A17" s="175" t="s">
        <v>288</v>
      </c>
      <c r="B17" s="176" t="s">
        <v>402</v>
      </c>
      <c r="C17" s="177"/>
      <c r="D17" s="74"/>
    </row>
    <row r="18" spans="1:4" ht="18" customHeight="1" x14ac:dyDescent="0.25">
      <c r="A18" s="175" t="s">
        <v>291</v>
      </c>
      <c r="B18" s="176" t="s">
        <v>403</v>
      </c>
      <c r="C18" s="177"/>
      <c r="D18" s="74"/>
    </row>
    <row r="19" spans="1:4" ht="18" customHeight="1" x14ac:dyDescent="0.25">
      <c r="A19" s="175" t="s">
        <v>294</v>
      </c>
      <c r="B19" s="176" t="s">
        <v>404</v>
      </c>
      <c r="C19" s="177"/>
      <c r="D19" s="74"/>
    </row>
    <row r="20" spans="1:4" ht="18" customHeight="1" x14ac:dyDescent="0.25">
      <c r="A20" s="175" t="s">
        <v>297</v>
      </c>
      <c r="B20" s="176" t="s">
        <v>405</v>
      </c>
      <c r="C20" s="177"/>
      <c r="D20" s="74"/>
    </row>
    <row r="21" spans="1:4" ht="18" customHeight="1" x14ac:dyDescent="0.25">
      <c r="A21" s="175" t="s">
        <v>300</v>
      </c>
      <c r="B21" s="179"/>
      <c r="C21" s="73"/>
      <c r="D21" s="74"/>
    </row>
    <row r="22" spans="1:4" ht="18" customHeight="1" x14ac:dyDescent="0.25">
      <c r="A22" s="175" t="s">
        <v>303</v>
      </c>
      <c r="B22" s="180"/>
      <c r="C22" s="73"/>
      <c r="D22" s="74"/>
    </row>
    <row r="23" spans="1:4" ht="18" customHeight="1" x14ac:dyDescent="0.25">
      <c r="A23" s="175" t="s">
        <v>306</v>
      </c>
      <c r="B23" s="180"/>
      <c r="C23" s="73"/>
      <c r="D23" s="74"/>
    </row>
    <row r="24" spans="1:4" ht="18" customHeight="1" x14ac:dyDescent="0.25">
      <c r="A24" s="175" t="s">
        <v>309</v>
      </c>
      <c r="B24" s="180"/>
      <c r="C24" s="73"/>
      <c r="D24" s="74"/>
    </row>
    <row r="25" spans="1:4" ht="18" customHeight="1" x14ac:dyDescent="0.25">
      <c r="A25" s="175" t="s">
        <v>311</v>
      </c>
      <c r="B25" s="180"/>
      <c r="C25" s="73"/>
      <c r="D25" s="74"/>
    </row>
    <row r="26" spans="1:4" ht="18" customHeight="1" x14ac:dyDescent="0.25">
      <c r="A26" s="175" t="s">
        <v>314</v>
      </c>
      <c r="B26" s="180"/>
      <c r="C26" s="73"/>
      <c r="D26" s="74"/>
    </row>
    <row r="27" spans="1:4" ht="18" customHeight="1" x14ac:dyDescent="0.25">
      <c r="A27" s="175" t="s">
        <v>317</v>
      </c>
      <c r="B27" s="180"/>
      <c r="C27" s="73"/>
      <c r="D27" s="74"/>
    </row>
    <row r="28" spans="1:4" ht="18" customHeight="1" x14ac:dyDescent="0.25">
      <c r="A28" s="175" t="s">
        <v>320</v>
      </c>
      <c r="B28" s="180"/>
      <c r="C28" s="73"/>
      <c r="D28" s="74"/>
    </row>
    <row r="29" spans="1:4" ht="18" customHeight="1" thickBot="1" x14ac:dyDescent="0.3">
      <c r="A29" s="181" t="s">
        <v>350</v>
      </c>
      <c r="B29" s="182"/>
      <c r="C29" s="183"/>
      <c r="D29" s="184"/>
    </row>
    <row r="30" spans="1:4" ht="18" customHeight="1" thickBot="1" x14ac:dyDescent="0.3">
      <c r="A30" s="185" t="s">
        <v>353</v>
      </c>
      <c r="B30" s="186" t="s">
        <v>245</v>
      </c>
      <c r="C30" s="187">
        <f>+C5+C6+C7+C8+C9+C16+C17+C18+C19+C20+C21+C22+C23+C24+C25+C26+C27+C28+C29</f>
        <v>0</v>
      </c>
      <c r="D30" s="188">
        <f>+D5+D6+D7+D8+D9+D16+D17+D18+D19+D20+D21+D22+D23+D24+D25+D26+D27+D28+D29</f>
        <v>0</v>
      </c>
    </row>
    <row r="31" spans="1:4" ht="8.25" customHeight="1" x14ac:dyDescent="0.25">
      <c r="A31" s="189"/>
      <c r="B31" s="515"/>
      <c r="C31" s="515"/>
      <c r="D31" s="515"/>
    </row>
  </sheetData>
  <mergeCells count="2">
    <mergeCell ref="B1:D1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&amp;C&amp;"-,Félkövér"&amp;9
Tiszagyulaháza község által adott közvetett támogatások bemutatása&amp;R&amp;"-,Dőlt"&amp;8 11.melléklet
a 10/2014. (V. 30. 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Layout" zoomScaleNormal="100" workbookViewId="0">
      <selection activeCell="O4" sqref="O4"/>
    </sheetView>
  </sheetViews>
  <sheetFormatPr defaultRowHeight="15.75" x14ac:dyDescent="0.25"/>
  <cols>
    <col min="1" max="1" width="5.42578125" style="191" customWidth="1"/>
    <col min="2" max="2" width="26.7109375" style="190" customWidth="1"/>
    <col min="3" max="4" width="7.7109375" style="190" customWidth="1"/>
    <col min="5" max="5" width="8.140625" style="190" customWidth="1"/>
    <col min="6" max="6" width="7.5703125" style="190" customWidth="1"/>
    <col min="7" max="7" width="7.42578125" style="190" customWidth="1"/>
    <col min="8" max="8" width="7.5703125" style="190" customWidth="1"/>
    <col min="9" max="9" width="7" style="190" customWidth="1"/>
    <col min="10" max="14" width="8.140625" style="190" customWidth="1"/>
    <col min="15" max="15" width="10.85546875" style="191" customWidth="1"/>
    <col min="16" max="256" width="9.140625" style="190"/>
    <col min="257" max="257" width="4.140625" style="190" customWidth="1"/>
    <col min="258" max="258" width="26.7109375" style="190" customWidth="1"/>
    <col min="259" max="260" width="7.7109375" style="190" customWidth="1"/>
    <col min="261" max="261" width="8.140625" style="190" customWidth="1"/>
    <col min="262" max="262" width="7.5703125" style="190" customWidth="1"/>
    <col min="263" max="263" width="7.42578125" style="190" customWidth="1"/>
    <col min="264" max="264" width="7.5703125" style="190" customWidth="1"/>
    <col min="265" max="265" width="7" style="190" customWidth="1"/>
    <col min="266" max="270" width="8.140625" style="190" customWidth="1"/>
    <col min="271" max="271" width="10.85546875" style="190" customWidth="1"/>
    <col min="272" max="512" width="9.140625" style="190"/>
    <col min="513" max="513" width="4.140625" style="190" customWidth="1"/>
    <col min="514" max="514" width="26.7109375" style="190" customWidth="1"/>
    <col min="515" max="516" width="7.7109375" style="190" customWidth="1"/>
    <col min="517" max="517" width="8.140625" style="190" customWidth="1"/>
    <col min="518" max="518" width="7.5703125" style="190" customWidth="1"/>
    <col min="519" max="519" width="7.42578125" style="190" customWidth="1"/>
    <col min="520" max="520" width="7.5703125" style="190" customWidth="1"/>
    <col min="521" max="521" width="7" style="190" customWidth="1"/>
    <col min="522" max="526" width="8.140625" style="190" customWidth="1"/>
    <col min="527" max="527" width="10.85546875" style="190" customWidth="1"/>
    <col min="528" max="768" width="9.140625" style="190"/>
    <col min="769" max="769" width="4.140625" style="190" customWidth="1"/>
    <col min="770" max="770" width="26.7109375" style="190" customWidth="1"/>
    <col min="771" max="772" width="7.7109375" style="190" customWidth="1"/>
    <col min="773" max="773" width="8.140625" style="190" customWidth="1"/>
    <col min="774" max="774" width="7.5703125" style="190" customWidth="1"/>
    <col min="775" max="775" width="7.42578125" style="190" customWidth="1"/>
    <col min="776" max="776" width="7.5703125" style="190" customWidth="1"/>
    <col min="777" max="777" width="7" style="190" customWidth="1"/>
    <col min="778" max="782" width="8.140625" style="190" customWidth="1"/>
    <col min="783" max="783" width="10.85546875" style="190" customWidth="1"/>
    <col min="784" max="1024" width="9.140625" style="190"/>
    <col min="1025" max="1025" width="4.140625" style="190" customWidth="1"/>
    <col min="1026" max="1026" width="26.7109375" style="190" customWidth="1"/>
    <col min="1027" max="1028" width="7.7109375" style="190" customWidth="1"/>
    <col min="1029" max="1029" width="8.140625" style="190" customWidth="1"/>
    <col min="1030" max="1030" width="7.5703125" style="190" customWidth="1"/>
    <col min="1031" max="1031" width="7.42578125" style="190" customWidth="1"/>
    <col min="1032" max="1032" width="7.5703125" style="190" customWidth="1"/>
    <col min="1033" max="1033" width="7" style="190" customWidth="1"/>
    <col min="1034" max="1038" width="8.140625" style="190" customWidth="1"/>
    <col min="1039" max="1039" width="10.85546875" style="190" customWidth="1"/>
    <col min="1040" max="1280" width="9.140625" style="190"/>
    <col min="1281" max="1281" width="4.140625" style="190" customWidth="1"/>
    <col min="1282" max="1282" width="26.7109375" style="190" customWidth="1"/>
    <col min="1283" max="1284" width="7.7109375" style="190" customWidth="1"/>
    <col min="1285" max="1285" width="8.140625" style="190" customWidth="1"/>
    <col min="1286" max="1286" width="7.5703125" style="190" customWidth="1"/>
    <col min="1287" max="1287" width="7.42578125" style="190" customWidth="1"/>
    <col min="1288" max="1288" width="7.5703125" style="190" customWidth="1"/>
    <col min="1289" max="1289" width="7" style="190" customWidth="1"/>
    <col min="1290" max="1294" width="8.140625" style="190" customWidth="1"/>
    <col min="1295" max="1295" width="10.85546875" style="190" customWidth="1"/>
    <col min="1296" max="1536" width="9.140625" style="190"/>
    <col min="1537" max="1537" width="4.140625" style="190" customWidth="1"/>
    <col min="1538" max="1538" width="26.7109375" style="190" customWidth="1"/>
    <col min="1539" max="1540" width="7.7109375" style="190" customWidth="1"/>
    <col min="1541" max="1541" width="8.140625" style="190" customWidth="1"/>
    <col min="1542" max="1542" width="7.5703125" style="190" customWidth="1"/>
    <col min="1543" max="1543" width="7.42578125" style="190" customWidth="1"/>
    <col min="1544" max="1544" width="7.5703125" style="190" customWidth="1"/>
    <col min="1545" max="1545" width="7" style="190" customWidth="1"/>
    <col min="1546" max="1550" width="8.140625" style="190" customWidth="1"/>
    <col min="1551" max="1551" width="10.85546875" style="190" customWidth="1"/>
    <col min="1552" max="1792" width="9.140625" style="190"/>
    <col min="1793" max="1793" width="4.140625" style="190" customWidth="1"/>
    <col min="1794" max="1794" width="26.7109375" style="190" customWidth="1"/>
    <col min="1795" max="1796" width="7.7109375" style="190" customWidth="1"/>
    <col min="1797" max="1797" width="8.140625" style="190" customWidth="1"/>
    <col min="1798" max="1798" width="7.5703125" style="190" customWidth="1"/>
    <col min="1799" max="1799" width="7.42578125" style="190" customWidth="1"/>
    <col min="1800" max="1800" width="7.5703125" style="190" customWidth="1"/>
    <col min="1801" max="1801" width="7" style="190" customWidth="1"/>
    <col min="1802" max="1806" width="8.140625" style="190" customWidth="1"/>
    <col min="1807" max="1807" width="10.85546875" style="190" customWidth="1"/>
    <col min="1808" max="2048" width="9.140625" style="190"/>
    <col min="2049" max="2049" width="4.140625" style="190" customWidth="1"/>
    <col min="2050" max="2050" width="26.7109375" style="190" customWidth="1"/>
    <col min="2051" max="2052" width="7.7109375" style="190" customWidth="1"/>
    <col min="2053" max="2053" width="8.140625" style="190" customWidth="1"/>
    <col min="2054" max="2054" width="7.5703125" style="190" customWidth="1"/>
    <col min="2055" max="2055" width="7.42578125" style="190" customWidth="1"/>
    <col min="2056" max="2056" width="7.5703125" style="190" customWidth="1"/>
    <col min="2057" max="2057" width="7" style="190" customWidth="1"/>
    <col min="2058" max="2062" width="8.140625" style="190" customWidth="1"/>
    <col min="2063" max="2063" width="10.85546875" style="190" customWidth="1"/>
    <col min="2064" max="2304" width="9.140625" style="190"/>
    <col min="2305" max="2305" width="4.140625" style="190" customWidth="1"/>
    <col min="2306" max="2306" width="26.7109375" style="190" customWidth="1"/>
    <col min="2307" max="2308" width="7.7109375" style="190" customWidth="1"/>
    <col min="2309" max="2309" width="8.140625" style="190" customWidth="1"/>
    <col min="2310" max="2310" width="7.5703125" style="190" customWidth="1"/>
    <col min="2311" max="2311" width="7.42578125" style="190" customWidth="1"/>
    <col min="2312" max="2312" width="7.5703125" style="190" customWidth="1"/>
    <col min="2313" max="2313" width="7" style="190" customWidth="1"/>
    <col min="2314" max="2318" width="8.140625" style="190" customWidth="1"/>
    <col min="2319" max="2319" width="10.85546875" style="190" customWidth="1"/>
    <col min="2320" max="2560" width="9.140625" style="190"/>
    <col min="2561" max="2561" width="4.140625" style="190" customWidth="1"/>
    <col min="2562" max="2562" width="26.7109375" style="190" customWidth="1"/>
    <col min="2563" max="2564" width="7.7109375" style="190" customWidth="1"/>
    <col min="2565" max="2565" width="8.140625" style="190" customWidth="1"/>
    <col min="2566" max="2566" width="7.5703125" style="190" customWidth="1"/>
    <col min="2567" max="2567" width="7.42578125" style="190" customWidth="1"/>
    <col min="2568" max="2568" width="7.5703125" style="190" customWidth="1"/>
    <col min="2569" max="2569" width="7" style="190" customWidth="1"/>
    <col min="2570" max="2574" width="8.140625" style="190" customWidth="1"/>
    <col min="2575" max="2575" width="10.85546875" style="190" customWidth="1"/>
    <col min="2576" max="2816" width="9.140625" style="190"/>
    <col min="2817" max="2817" width="4.140625" style="190" customWidth="1"/>
    <col min="2818" max="2818" width="26.7109375" style="190" customWidth="1"/>
    <col min="2819" max="2820" width="7.7109375" style="190" customWidth="1"/>
    <col min="2821" max="2821" width="8.140625" style="190" customWidth="1"/>
    <col min="2822" max="2822" width="7.5703125" style="190" customWidth="1"/>
    <col min="2823" max="2823" width="7.42578125" style="190" customWidth="1"/>
    <col min="2824" max="2824" width="7.5703125" style="190" customWidth="1"/>
    <col min="2825" max="2825" width="7" style="190" customWidth="1"/>
    <col min="2826" max="2830" width="8.140625" style="190" customWidth="1"/>
    <col min="2831" max="2831" width="10.85546875" style="190" customWidth="1"/>
    <col min="2832" max="3072" width="9.140625" style="190"/>
    <col min="3073" max="3073" width="4.140625" style="190" customWidth="1"/>
    <col min="3074" max="3074" width="26.7109375" style="190" customWidth="1"/>
    <col min="3075" max="3076" width="7.7109375" style="190" customWidth="1"/>
    <col min="3077" max="3077" width="8.140625" style="190" customWidth="1"/>
    <col min="3078" max="3078" width="7.5703125" style="190" customWidth="1"/>
    <col min="3079" max="3079" width="7.42578125" style="190" customWidth="1"/>
    <col min="3080" max="3080" width="7.5703125" style="190" customWidth="1"/>
    <col min="3081" max="3081" width="7" style="190" customWidth="1"/>
    <col min="3082" max="3086" width="8.140625" style="190" customWidth="1"/>
    <col min="3087" max="3087" width="10.85546875" style="190" customWidth="1"/>
    <col min="3088" max="3328" width="9.140625" style="190"/>
    <col min="3329" max="3329" width="4.140625" style="190" customWidth="1"/>
    <col min="3330" max="3330" width="26.7109375" style="190" customWidth="1"/>
    <col min="3331" max="3332" width="7.7109375" style="190" customWidth="1"/>
    <col min="3333" max="3333" width="8.140625" style="190" customWidth="1"/>
    <col min="3334" max="3334" width="7.5703125" style="190" customWidth="1"/>
    <col min="3335" max="3335" width="7.42578125" style="190" customWidth="1"/>
    <col min="3336" max="3336" width="7.5703125" style="190" customWidth="1"/>
    <col min="3337" max="3337" width="7" style="190" customWidth="1"/>
    <col min="3338" max="3342" width="8.140625" style="190" customWidth="1"/>
    <col min="3343" max="3343" width="10.85546875" style="190" customWidth="1"/>
    <col min="3344" max="3584" width="9.140625" style="190"/>
    <col min="3585" max="3585" width="4.140625" style="190" customWidth="1"/>
    <col min="3586" max="3586" width="26.7109375" style="190" customWidth="1"/>
    <col min="3587" max="3588" width="7.7109375" style="190" customWidth="1"/>
    <col min="3589" max="3589" width="8.140625" style="190" customWidth="1"/>
    <col min="3590" max="3590" width="7.5703125" style="190" customWidth="1"/>
    <col min="3591" max="3591" width="7.42578125" style="190" customWidth="1"/>
    <col min="3592" max="3592" width="7.5703125" style="190" customWidth="1"/>
    <col min="3593" max="3593" width="7" style="190" customWidth="1"/>
    <col min="3594" max="3598" width="8.140625" style="190" customWidth="1"/>
    <col min="3599" max="3599" width="10.85546875" style="190" customWidth="1"/>
    <col min="3600" max="3840" width="9.140625" style="190"/>
    <col min="3841" max="3841" width="4.140625" style="190" customWidth="1"/>
    <col min="3842" max="3842" width="26.7109375" style="190" customWidth="1"/>
    <col min="3843" max="3844" width="7.7109375" style="190" customWidth="1"/>
    <col min="3845" max="3845" width="8.140625" style="190" customWidth="1"/>
    <col min="3846" max="3846" width="7.5703125" style="190" customWidth="1"/>
    <col min="3847" max="3847" width="7.42578125" style="190" customWidth="1"/>
    <col min="3848" max="3848" width="7.5703125" style="190" customWidth="1"/>
    <col min="3849" max="3849" width="7" style="190" customWidth="1"/>
    <col min="3850" max="3854" width="8.140625" style="190" customWidth="1"/>
    <col min="3855" max="3855" width="10.85546875" style="190" customWidth="1"/>
    <col min="3856" max="4096" width="9.140625" style="190"/>
    <col min="4097" max="4097" width="4.140625" style="190" customWidth="1"/>
    <col min="4098" max="4098" width="26.7109375" style="190" customWidth="1"/>
    <col min="4099" max="4100" width="7.7109375" style="190" customWidth="1"/>
    <col min="4101" max="4101" width="8.140625" style="190" customWidth="1"/>
    <col min="4102" max="4102" width="7.5703125" style="190" customWidth="1"/>
    <col min="4103" max="4103" width="7.42578125" style="190" customWidth="1"/>
    <col min="4104" max="4104" width="7.5703125" style="190" customWidth="1"/>
    <col min="4105" max="4105" width="7" style="190" customWidth="1"/>
    <col min="4106" max="4110" width="8.140625" style="190" customWidth="1"/>
    <col min="4111" max="4111" width="10.85546875" style="190" customWidth="1"/>
    <col min="4112" max="4352" width="9.140625" style="190"/>
    <col min="4353" max="4353" width="4.140625" style="190" customWidth="1"/>
    <col min="4354" max="4354" width="26.7109375" style="190" customWidth="1"/>
    <col min="4355" max="4356" width="7.7109375" style="190" customWidth="1"/>
    <col min="4357" max="4357" width="8.140625" style="190" customWidth="1"/>
    <col min="4358" max="4358" width="7.5703125" style="190" customWidth="1"/>
    <col min="4359" max="4359" width="7.42578125" style="190" customWidth="1"/>
    <col min="4360" max="4360" width="7.5703125" style="190" customWidth="1"/>
    <col min="4361" max="4361" width="7" style="190" customWidth="1"/>
    <col min="4362" max="4366" width="8.140625" style="190" customWidth="1"/>
    <col min="4367" max="4367" width="10.85546875" style="190" customWidth="1"/>
    <col min="4368" max="4608" width="9.140625" style="190"/>
    <col min="4609" max="4609" width="4.140625" style="190" customWidth="1"/>
    <col min="4610" max="4610" width="26.7109375" style="190" customWidth="1"/>
    <col min="4611" max="4612" width="7.7109375" style="190" customWidth="1"/>
    <col min="4613" max="4613" width="8.140625" style="190" customWidth="1"/>
    <col min="4614" max="4614" width="7.5703125" style="190" customWidth="1"/>
    <col min="4615" max="4615" width="7.42578125" style="190" customWidth="1"/>
    <col min="4616" max="4616" width="7.5703125" style="190" customWidth="1"/>
    <col min="4617" max="4617" width="7" style="190" customWidth="1"/>
    <col min="4618" max="4622" width="8.140625" style="190" customWidth="1"/>
    <col min="4623" max="4623" width="10.85546875" style="190" customWidth="1"/>
    <col min="4624" max="4864" width="9.140625" style="190"/>
    <col min="4865" max="4865" width="4.140625" style="190" customWidth="1"/>
    <col min="4866" max="4866" width="26.7109375" style="190" customWidth="1"/>
    <col min="4867" max="4868" width="7.7109375" style="190" customWidth="1"/>
    <col min="4869" max="4869" width="8.140625" style="190" customWidth="1"/>
    <col min="4870" max="4870" width="7.5703125" style="190" customWidth="1"/>
    <col min="4871" max="4871" width="7.42578125" style="190" customWidth="1"/>
    <col min="4872" max="4872" width="7.5703125" style="190" customWidth="1"/>
    <col min="4873" max="4873" width="7" style="190" customWidth="1"/>
    <col min="4874" max="4878" width="8.140625" style="190" customWidth="1"/>
    <col min="4879" max="4879" width="10.85546875" style="190" customWidth="1"/>
    <col min="4880" max="5120" width="9.140625" style="190"/>
    <col min="5121" max="5121" width="4.140625" style="190" customWidth="1"/>
    <col min="5122" max="5122" width="26.7109375" style="190" customWidth="1"/>
    <col min="5123" max="5124" width="7.7109375" style="190" customWidth="1"/>
    <col min="5125" max="5125" width="8.140625" style="190" customWidth="1"/>
    <col min="5126" max="5126" width="7.5703125" style="190" customWidth="1"/>
    <col min="5127" max="5127" width="7.42578125" style="190" customWidth="1"/>
    <col min="5128" max="5128" width="7.5703125" style="190" customWidth="1"/>
    <col min="5129" max="5129" width="7" style="190" customWidth="1"/>
    <col min="5130" max="5134" width="8.140625" style="190" customWidth="1"/>
    <col min="5135" max="5135" width="10.85546875" style="190" customWidth="1"/>
    <col min="5136" max="5376" width="9.140625" style="190"/>
    <col min="5377" max="5377" width="4.140625" style="190" customWidth="1"/>
    <col min="5378" max="5378" width="26.7109375" style="190" customWidth="1"/>
    <col min="5379" max="5380" width="7.7109375" style="190" customWidth="1"/>
    <col min="5381" max="5381" width="8.140625" style="190" customWidth="1"/>
    <col min="5382" max="5382" width="7.5703125" style="190" customWidth="1"/>
    <col min="5383" max="5383" width="7.42578125" style="190" customWidth="1"/>
    <col min="5384" max="5384" width="7.5703125" style="190" customWidth="1"/>
    <col min="5385" max="5385" width="7" style="190" customWidth="1"/>
    <col min="5386" max="5390" width="8.140625" style="190" customWidth="1"/>
    <col min="5391" max="5391" width="10.85546875" style="190" customWidth="1"/>
    <col min="5392" max="5632" width="9.140625" style="190"/>
    <col min="5633" max="5633" width="4.140625" style="190" customWidth="1"/>
    <col min="5634" max="5634" width="26.7109375" style="190" customWidth="1"/>
    <col min="5635" max="5636" width="7.7109375" style="190" customWidth="1"/>
    <col min="5637" max="5637" width="8.140625" style="190" customWidth="1"/>
    <col min="5638" max="5638" width="7.5703125" style="190" customWidth="1"/>
    <col min="5639" max="5639" width="7.42578125" style="190" customWidth="1"/>
    <col min="5640" max="5640" width="7.5703125" style="190" customWidth="1"/>
    <col min="5641" max="5641" width="7" style="190" customWidth="1"/>
    <col min="5642" max="5646" width="8.140625" style="190" customWidth="1"/>
    <col min="5647" max="5647" width="10.85546875" style="190" customWidth="1"/>
    <col min="5648" max="5888" width="9.140625" style="190"/>
    <col min="5889" max="5889" width="4.140625" style="190" customWidth="1"/>
    <col min="5890" max="5890" width="26.7109375" style="190" customWidth="1"/>
    <col min="5891" max="5892" width="7.7109375" style="190" customWidth="1"/>
    <col min="5893" max="5893" width="8.140625" style="190" customWidth="1"/>
    <col min="5894" max="5894" width="7.5703125" style="190" customWidth="1"/>
    <col min="5895" max="5895" width="7.42578125" style="190" customWidth="1"/>
    <col min="5896" max="5896" width="7.5703125" style="190" customWidth="1"/>
    <col min="5897" max="5897" width="7" style="190" customWidth="1"/>
    <col min="5898" max="5902" width="8.140625" style="190" customWidth="1"/>
    <col min="5903" max="5903" width="10.85546875" style="190" customWidth="1"/>
    <col min="5904" max="6144" width="9.140625" style="190"/>
    <col min="6145" max="6145" width="4.140625" style="190" customWidth="1"/>
    <col min="6146" max="6146" width="26.7109375" style="190" customWidth="1"/>
    <col min="6147" max="6148" width="7.7109375" style="190" customWidth="1"/>
    <col min="6149" max="6149" width="8.140625" style="190" customWidth="1"/>
    <col min="6150" max="6150" width="7.5703125" style="190" customWidth="1"/>
    <col min="6151" max="6151" width="7.42578125" style="190" customWidth="1"/>
    <col min="6152" max="6152" width="7.5703125" style="190" customWidth="1"/>
    <col min="6153" max="6153" width="7" style="190" customWidth="1"/>
    <col min="6154" max="6158" width="8.140625" style="190" customWidth="1"/>
    <col min="6159" max="6159" width="10.85546875" style="190" customWidth="1"/>
    <col min="6160" max="6400" width="9.140625" style="190"/>
    <col min="6401" max="6401" width="4.140625" style="190" customWidth="1"/>
    <col min="6402" max="6402" width="26.7109375" style="190" customWidth="1"/>
    <col min="6403" max="6404" width="7.7109375" style="190" customWidth="1"/>
    <col min="6405" max="6405" width="8.140625" style="190" customWidth="1"/>
    <col min="6406" max="6406" width="7.5703125" style="190" customWidth="1"/>
    <col min="6407" max="6407" width="7.42578125" style="190" customWidth="1"/>
    <col min="6408" max="6408" width="7.5703125" style="190" customWidth="1"/>
    <col min="6409" max="6409" width="7" style="190" customWidth="1"/>
    <col min="6410" max="6414" width="8.140625" style="190" customWidth="1"/>
    <col min="6415" max="6415" width="10.85546875" style="190" customWidth="1"/>
    <col min="6416" max="6656" width="9.140625" style="190"/>
    <col min="6657" max="6657" width="4.140625" style="190" customWidth="1"/>
    <col min="6658" max="6658" width="26.7109375" style="190" customWidth="1"/>
    <col min="6659" max="6660" width="7.7109375" style="190" customWidth="1"/>
    <col min="6661" max="6661" width="8.140625" style="190" customWidth="1"/>
    <col min="6662" max="6662" width="7.5703125" style="190" customWidth="1"/>
    <col min="6663" max="6663" width="7.42578125" style="190" customWidth="1"/>
    <col min="6664" max="6664" width="7.5703125" style="190" customWidth="1"/>
    <col min="6665" max="6665" width="7" style="190" customWidth="1"/>
    <col min="6666" max="6670" width="8.140625" style="190" customWidth="1"/>
    <col min="6671" max="6671" width="10.85546875" style="190" customWidth="1"/>
    <col min="6672" max="6912" width="9.140625" style="190"/>
    <col min="6913" max="6913" width="4.140625" style="190" customWidth="1"/>
    <col min="6914" max="6914" width="26.7109375" style="190" customWidth="1"/>
    <col min="6915" max="6916" width="7.7109375" style="190" customWidth="1"/>
    <col min="6917" max="6917" width="8.140625" style="190" customWidth="1"/>
    <col min="6918" max="6918" width="7.5703125" style="190" customWidth="1"/>
    <col min="6919" max="6919" width="7.42578125" style="190" customWidth="1"/>
    <col min="6920" max="6920" width="7.5703125" style="190" customWidth="1"/>
    <col min="6921" max="6921" width="7" style="190" customWidth="1"/>
    <col min="6922" max="6926" width="8.140625" style="190" customWidth="1"/>
    <col min="6927" max="6927" width="10.85546875" style="190" customWidth="1"/>
    <col min="6928" max="7168" width="9.140625" style="190"/>
    <col min="7169" max="7169" width="4.140625" style="190" customWidth="1"/>
    <col min="7170" max="7170" width="26.7109375" style="190" customWidth="1"/>
    <col min="7171" max="7172" width="7.7109375" style="190" customWidth="1"/>
    <col min="7173" max="7173" width="8.140625" style="190" customWidth="1"/>
    <col min="7174" max="7174" width="7.5703125" style="190" customWidth="1"/>
    <col min="7175" max="7175" width="7.42578125" style="190" customWidth="1"/>
    <col min="7176" max="7176" width="7.5703125" style="190" customWidth="1"/>
    <col min="7177" max="7177" width="7" style="190" customWidth="1"/>
    <col min="7178" max="7182" width="8.140625" style="190" customWidth="1"/>
    <col min="7183" max="7183" width="10.85546875" style="190" customWidth="1"/>
    <col min="7184" max="7424" width="9.140625" style="190"/>
    <col min="7425" max="7425" width="4.140625" style="190" customWidth="1"/>
    <col min="7426" max="7426" width="26.7109375" style="190" customWidth="1"/>
    <col min="7427" max="7428" width="7.7109375" style="190" customWidth="1"/>
    <col min="7429" max="7429" width="8.140625" style="190" customWidth="1"/>
    <col min="7430" max="7430" width="7.5703125" style="190" customWidth="1"/>
    <col min="7431" max="7431" width="7.42578125" style="190" customWidth="1"/>
    <col min="7432" max="7432" width="7.5703125" style="190" customWidth="1"/>
    <col min="7433" max="7433" width="7" style="190" customWidth="1"/>
    <col min="7434" max="7438" width="8.140625" style="190" customWidth="1"/>
    <col min="7439" max="7439" width="10.85546875" style="190" customWidth="1"/>
    <col min="7440" max="7680" width="9.140625" style="190"/>
    <col min="7681" max="7681" width="4.140625" style="190" customWidth="1"/>
    <col min="7682" max="7682" width="26.7109375" style="190" customWidth="1"/>
    <col min="7683" max="7684" width="7.7109375" style="190" customWidth="1"/>
    <col min="7685" max="7685" width="8.140625" style="190" customWidth="1"/>
    <col min="7686" max="7686" width="7.5703125" style="190" customWidth="1"/>
    <col min="7687" max="7687" width="7.42578125" style="190" customWidth="1"/>
    <col min="7688" max="7688" width="7.5703125" style="190" customWidth="1"/>
    <col min="7689" max="7689" width="7" style="190" customWidth="1"/>
    <col min="7690" max="7694" width="8.140625" style="190" customWidth="1"/>
    <col min="7695" max="7695" width="10.85546875" style="190" customWidth="1"/>
    <col min="7696" max="7936" width="9.140625" style="190"/>
    <col min="7937" max="7937" width="4.140625" style="190" customWidth="1"/>
    <col min="7938" max="7938" width="26.7109375" style="190" customWidth="1"/>
    <col min="7939" max="7940" width="7.7109375" style="190" customWidth="1"/>
    <col min="7941" max="7941" width="8.140625" style="190" customWidth="1"/>
    <col min="7942" max="7942" width="7.5703125" style="190" customWidth="1"/>
    <col min="7943" max="7943" width="7.42578125" style="190" customWidth="1"/>
    <col min="7944" max="7944" width="7.5703125" style="190" customWidth="1"/>
    <col min="7945" max="7945" width="7" style="190" customWidth="1"/>
    <col min="7946" max="7950" width="8.140625" style="190" customWidth="1"/>
    <col min="7951" max="7951" width="10.85546875" style="190" customWidth="1"/>
    <col min="7952" max="8192" width="9.140625" style="190"/>
    <col min="8193" max="8193" width="4.140625" style="190" customWidth="1"/>
    <col min="8194" max="8194" width="26.7109375" style="190" customWidth="1"/>
    <col min="8195" max="8196" width="7.7109375" style="190" customWidth="1"/>
    <col min="8197" max="8197" width="8.140625" style="190" customWidth="1"/>
    <col min="8198" max="8198" width="7.5703125" style="190" customWidth="1"/>
    <col min="8199" max="8199" width="7.42578125" style="190" customWidth="1"/>
    <col min="8200" max="8200" width="7.5703125" style="190" customWidth="1"/>
    <col min="8201" max="8201" width="7" style="190" customWidth="1"/>
    <col min="8202" max="8206" width="8.140625" style="190" customWidth="1"/>
    <col min="8207" max="8207" width="10.85546875" style="190" customWidth="1"/>
    <col min="8208" max="8448" width="9.140625" style="190"/>
    <col min="8449" max="8449" width="4.140625" style="190" customWidth="1"/>
    <col min="8450" max="8450" width="26.7109375" style="190" customWidth="1"/>
    <col min="8451" max="8452" width="7.7109375" style="190" customWidth="1"/>
    <col min="8453" max="8453" width="8.140625" style="190" customWidth="1"/>
    <col min="8454" max="8454" width="7.5703125" style="190" customWidth="1"/>
    <col min="8455" max="8455" width="7.42578125" style="190" customWidth="1"/>
    <col min="8456" max="8456" width="7.5703125" style="190" customWidth="1"/>
    <col min="8457" max="8457" width="7" style="190" customWidth="1"/>
    <col min="8458" max="8462" width="8.140625" style="190" customWidth="1"/>
    <col min="8463" max="8463" width="10.85546875" style="190" customWidth="1"/>
    <col min="8464" max="8704" width="9.140625" style="190"/>
    <col min="8705" max="8705" width="4.140625" style="190" customWidth="1"/>
    <col min="8706" max="8706" width="26.7109375" style="190" customWidth="1"/>
    <col min="8707" max="8708" width="7.7109375" style="190" customWidth="1"/>
    <col min="8709" max="8709" width="8.140625" style="190" customWidth="1"/>
    <col min="8710" max="8710" width="7.5703125" style="190" customWidth="1"/>
    <col min="8711" max="8711" width="7.42578125" style="190" customWidth="1"/>
    <col min="8712" max="8712" width="7.5703125" style="190" customWidth="1"/>
    <col min="8713" max="8713" width="7" style="190" customWidth="1"/>
    <col min="8714" max="8718" width="8.140625" style="190" customWidth="1"/>
    <col min="8719" max="8719" width="10.85546875" style="190" customWidth="1"/>
    <col min="8720" max="8960" width="9.140625" style="190"/>
    <col min="8961" max="8961" width="4.140625" style="190" customWidth="1"/>
    <col min="8962" max="8962" width="26.7109375" style="190" customWidth="1"/>
    <col min="8963" max="8964" width="7.7109375" style="190" customWidth="1"/>
    <col min="8965" max="8965" width="8.140625" style="190" customWidth="1"/>
    <col min="8966" max="8966" width="7.5703125" style="190" customWidth="1"/>
    <col min="8967" max="8967" width="7.42578125" style="190" customWidth="1"/>
    <col min="8968" max="8968" width="7.5703125" style="190" customWidth="1"/>
    <col min="8969" max="8969" width="7" style="190" customWidth="1"/>
    <col min="8970" max="8974" width="8.140625" style="190" customWidth="1"/>
    <col min="8975" max="8975" width="10.85546875" style="190" customWidth="1"/>
    <col min="8976" max="9216" width="9.140625" style="190"/>
    <col min="9217" max="9217" width="4.140625" style="190" customWidth="1"/>
    <col min="9218" max="9218" width="26.7109375" style="190" customWidth="1"/>
    <col min="9219" max="9220" width="7.7109375" style="190" customWidth="1"/>
    <col min="9221" max="9221" width="8.140625" style="190" customWidth="1"/>
    <col min="9222" max="9222" width="7.5703125" style="190" customWidth="1"/>
    <col min="9223" max="9223" width="7.42578125" style="190" customWidth="1"/>
    <col min="9224" max="9224" width="7.5703125" style="190" customWidth="1"/>
    <col min="9225" max="9225" width="7" style="190" customWidth="1"/>
    <col min="9226" max="9230" width="8.140625" style="190" customWidth="1"/>
    <col min="9231" max="9231" width="10.85546875" style="190" customWidth="1"/>
    <col min="9232" max="9472" width="9.140625" style="190"/>
    <col min="9473" max="9473" width="4.140625" style="190" customWidth="1"/>
    <col min="9474" max="9474" width="26.7109375" style="190" customWidth="1"/>
    <col min="9475" max="9476" width="7.7109375" style="190" customWidth="1"/>
    <col min="9477" max="9477" width="8.140625" style="190" customWidth="1"/>
    <col min="9478" max="9478" width="7.5703125" style="190" customWidth="1"/>
    <col min="9479" max="9479" width="7.42578125" style="190" customWidth="1"/>
    <col min="9480" max="9480" width="7.5703125" style="190" customWidth="1"/>
    <col min="9481" max="9481" width="7" style="190" customWidth="1"/>
    <col min="9482" max="9486" width="8.140625" style="190" customWidth="1"/>
    <col min="9487" max="9487" width="10.85546875" style="190" customWidth="1"/>
    <col min="9488" max="9728" width="9.140625" style="190"/>
    <col min="9729" max="9729" width="4.140625" style="190" customWidth="1"/>
    <col min="9730" max="9730" width="26.7109375" style="190" customWidth="1"/>
    <col min="9731" max="9732" width="7.7109375" style="190" customWidth="1"/>
    <col min="9733" max="9733" width="8.140625" style="190" customWidth="1"/>
    <col min="9734" max="9734" width="7.5703125" style="190" customWidth="1"/>
    <col min="9735" max="9735" width="7.42578125" style="190" customWidth="1"/>
    <col min="9736" max="9736" width="7.5703125" style="190" customWidth="1"/>
    <col min="9737" max="9737" width="7" style="190" customWidth="1"/>
    <col min="9738" max="9742" width="8.140625" style="190" customWidth="1"/>
    <col min="9743" max="9743" width="10.85546875" style="190" customWidth="1"/>
    <col min="9744" max="9984" width="9.140625" style="190"/>
    <col min="9985" max="9985" width="4.140625" style="190" customWidth="1"/>
    <col min="9986" max="9986" width="26.7109375" style="190" customWidth="1"/>
    <col min="9987" max="9988" width="7.7109375" style="190" customWidth="1"/>
    <col min="9989" max="9989" width="8.140625" style="190" customWidth="1"/>
    <col min="9990" max="9990" width="7.5703125" style="190" customWidth="1"/>
    <col min="9991" max="9991" width="7.42578125" style="190" customWidth="1"/>
    <col min="9992" max="9992" width="7.5703125" style="190" customWidth="1"/>
    <col min="9993" max="9993" width="7" style="190" customWidth="1"/>
    <col min="9994" max="9998" width="8.140625" style="190" customWidth="1"/>
    <col min="9999" max="9999" width="10.85546875" style="190" customWidth="1"/>
    <col min="10000" max="10240" width="9.140625" style="190"/>
    <col min="10241" max="10241" width="4.140625" style="190" customWidth="1"/>
    <col min="10242" max="10242" width="26.7109375" style="190" customWidth="1"/>
    <col min="10243" max="10244" width="7.7109375" style="190" customWidth="1"/>
    <col min="10245" max="10245" width="8.140625" style="190" customWidth="1"/>
    <col min="10246" max="10246" width="7.5703125" style="190" customWidth="1"/>
    <col min="10247" max="10247" width="7.42578125" style="190" customWidth="1"/>
    <col min="10248" max="10248" width="7.5703125" style="190" customWidth="1"/>
    <col min="10249" max="10249" width="7" style="190" customWidth="1"/>
    <col min="10250" max="10254" width="8.140625" style="190" customWidth="1"/>
    <col min="10255" max="10255" width="10.85546875" style="190" customWidth="1"/>
    <col min="10256" max="10496" width="9.140625" style="190"/>
    <col min="10497" max="10497" width="4.140625" style="190" customWidth="1"/>
    <col min="10498" max="10498" width="26.7109375" style="190" customWidth="1"/>
    <col min="10499" max="10500" width="7.7109375" style="190" customWidth="1"/>
    <col min="10501" max="10501" width="8.140625" style="190" customWidth="1"/>
    <col min="10502" max="10502" width="7.5703125" style="190" customWidth="1"/>
    <col min="10503" max="10503" width="7.42578125" style="190" customWidth="1"/>
    <col min="10504" max="10504" width="7.5703125" style="190" customWidth="1"/>
    <col min="10505" max="10505" width="7" style="190" customWidth="1"/>
    <col min="10506" max="10510" width="8.140625" style="190" customWidth="1"/>
    <col min="10511" max="10511" width="10.85546875" style="190" customWidth="1"/>
    <col min="10512" max="10752" width="9.140625" style="190"/>
    <col min="10753" max="10753" width="4.140625" style="190" customWidth="1"/>
    <col min="10754" max="10754" width="26.7109375" style="190" customWidth="1"/>
    <col min="10755" max="10756" width="7.7109375" style="190" customWidth="1"/>
    <col min="10757" max="10757" width="8.140625" style="190" customWidth="1"/>
    <col min="10758" max="10758" width="7.5703125" style="190" customWidth="1"/>
    <col min="10759" max="10759" width="7.42578125" style="190" customWidth="1"/>
    <col min="10760" max="10760" width="7.5703125" style="190" customWidth="1"/>
    <col min="10761" max="10761" width="7" style="190" customWidth="1"/>
    <col min="10762" max="10766" width="8.140625" style="190" customWidth="1"/>
    <col min="10767" max="10767" width="10.85546875" style="190" customWidth="1"/>
    <col min="10768" max="11008" width="9.140625" style="190"/>
    <col min="11009" max="11009" width="4.140625" style="190" customWidth="1"/>
    <col min="11010" max="11010" width="26.7109375" style="190" customWidth="1"/>
    <col min="11011" max="11012" width="7.7109375" style="190" customWidth="1"/>
    <col min="11013" max="11013" width="8.140625" style="190" customWidth="1"/>
    <col min="11014" max="11014" width="7.5703125" style="190" customWidth="1"/>
    <col min="11015" max="11015" width="7.42578125" style="190" customWidth="1"/>
    <col min="11016" max="11016" width="7.5703125" style="190" customWidth="1"/>
    <col min="11017" max="11017" width="7" style="190" customWidth="1"/>
    <col min="11018" max="11022" width="8.140625" style="190" customWidth="1"/>
    <col min="11023" max="11023" width="10.85546875" style="190" customWidth="1"/>
    <col min="11024" max="11264" width="9.140625" style="190"/>
    <col min="11265" max="11265" width="4.140625" style="190" customWidth="1"/>
    <col min="11266" max="11266" width="26.7109375" style="190" customWidth="1"/>
    <col min="11267" max="11268" width="7.7109375" style="190" customWidth="1"/>
    <col min="11269" max="11269" width="8.140625" style="190" customWidth="1"/>
    <col min="11270" max="11270" width="7.5703125" style="190" customWidth="1"/>
    <col min="11271" max="11271" width="7.42578125" style="190" customWidth="1"/>
    <col min="11272" max="11272" width="7.5703125" style="190" customWidth="1"/>
    <col min="11273" max="11273" width="7" style="190" customWidth="1"/>
    <col min="11274" max="11278" width="8.140625" style="190" customWidth="1"/>
    <col min="11279" max="11279" width="10.85546875" style="190" customWidth="1"/>
    <col min="11280" max="11520" width="9.140625" style="190"/>
    <col min="11521" max="11521" width="4.140625" style="190" customWidth="1"/>
    <col min="11522" max="11522" width="26.7109375" style="190" customWidth="1"/>
    <col min="11523" max="11524" width="7.7109375" style="190" customWidth="1"/>
    <col min="11525" max="11525" width="8.140625" style="190" customWidth="1"/>
    <col min="11526" max="11526" width="7.5703125" style="190" customWidth="1"/>
    <col min="11527" max="11527" width="7.42578125" style="190" customWidth="1"/>
    <col min="11528" max="11528" width="7.5703125" style="190" customWidth="1"/>
    <col min="11529" max="11529" width="7" style="190" customWidth="1"/>
    <col min="11530" max="11534" width="8.140625" style="190" customWidth="1"/>
    <col min="11535" max="11535" width="10.85546875" style="190" customWidth="1"/>
    <col min="11536" max="11776" width="9.140625" style="190"/>
    <col min="11777" max="11777" width="4.140625" style="190" customWidth="1"/>
    <col min="11778" max="11778" width="26.7109375" style="190" customWidth="1"/>
    <col min="11779" max="11780" width="7.7109375" style="190" customWidth="1"/>
    <col min="11781" max="11781" width="8.140625" style="190" customWidth="1"/>
    <col min="11782" max="11782" width="7.5703125" style="190" customWidth="1"/>
    <col min="11783" max="11783" width="7.42578125" style="190" customWidth="1"/>
    <col min="11784" max="11784" width="7.5703125" style="190" customWidth="1"/>
    <col min="11785" max="11785" width="7" style="190" customWidth="1"/>
    <col min="11786" max="11790" width="8.140625" style="190" customWidth="1"/>
    <col min="11791" max="11791" width="10.85546875" style="190" customWidth="1"/>
    <col min="11792" max="12032" width="9.140625" style="190"/>
    <col min="12033" max="12033" width="4.140625" style="190" customWidth="1"/>
    <col min="12034" max="12034" width="26.7109375" style="190" customWidth="1"/>
    <col min="12035" max="12036" width="7.7109375" style="190" customWidth="1"/>
    <col min="12037" max="12037" width="8.140625" style="190" customWidth="1"/>
    <col min="12038" max="12038" width="7.5703125" style="190" customWidth="1"/>
    <col min="12039" max="12039" width="7.42578125" style="190" customWidth="1"/>
    <col min="12040" max="12040" width="7.5703125" style="190" customWidth="1"/>
    <col min="12041" max="12041" width="7" style="190" customWidth="1"/>
    <col min="12042" max="12046" width="8.140625" style="190" customWidth="1"/>
    <col min="12047" max="12047" width="10.85546875" style="190" customWidth="1"/>
    <col min="12048" max="12288" width="9.140625" style="190"/>
    <col min="12289" max="12289" width="4.140625" style="190" customWidth="1"/>
    <col min="12290" max="12290" width="26.7109375" style="190" customWidth="1"/>
    <col min="12291" max="12292" width="7.7109375" style="190" customWidth="1"/>
    <col min="12293" max="12293" width="8.140625" style="190" customWidth="1"/>
    <col min="12294" max="12294" width="7.5703125" style="190" customWidth="1"/>
    <col min="12295" max="12295" width="7.42578125" style="190" customWidth="1"/>
    <col min="12296" max="12296" width="7.5703125" style="190" customWidth="1"/>
    <col min="12297" max="12297" width="7" style="190" customWidth="1"/>
    <col min="12298" max="12302" width="8.140625" style="190" customWidth="1"/>
    <col min="12303" max="12303" width="10.85546875" style="190" customWidth="1"/>
    <col min="12304" max="12544" width="9.140625" style="190"/>
    <col min="12545" max="12545" width="4.140625" style="190" customWidth="1"/>
    <col min="12546" max="12546" width="26.7109375" style="190" customWidth="1"/>
    <col min="12547" max="12548" width="7.7109375" style="190" customWidth="1"/>
    <col min="12549" max="12549" width="8.140625" style="190" customWidth="1"/>
    <col min="12550" max="12550" width="7.5703125" style="190" customWidth="1"/>
    <col min="12551" max="12551" width="7.42578125" style="190" customWidth="1"/>
    <col min="12552" max="12552" width="7.5703125" style="190" customWidth="1"/>
    <col min="12553" max="12553" width="7" style="190" customWidth="1"/>
    <col min="12554" max="12558" width="8.140625" style="190" customWidth="1"/>
    <col min="12559" max="12559" width="10.85546875" style="190" customWidth="1"/>
    <col min="12560" max="12800" width="9.140625" style="190"/>
    <col min="12801" max="12801" width="4.140625" style="190" customWidth="1"/>
    <col min="12802" max="12802" width="26.7109375" style="190" customWidth="1"/>
    <col min="12803" max="12804" width="7.7109375" style="190" customWidth="1"/>
    <col min="12805" max="12805" width="8.140625" style="190" customWidth="1"/>
    <col min="12806" max="12806" width="7.5703125" style="190" customWidth="1"/>
    <col min="12807" max="12807" width="7.42578125" style="190" customWidth="1"/>
    <col min="12808" max="12808" width="7.5703125" style="190" customWidth="1"/>
    <col min="12809" max="12809" width="7" style="190" customWidth="1"/>
    <col min="12810" max="12814" width="8.140625" style="190" customWidth="1"/>
    <col min="12815" max="12815" width="10.85546875" style="190" customWidth="1"/>
    <col min="12816" max="13056" width="9.140625" style="190"/>
    <col min="13057" max="13057" width="4.140625" style="190" customWidth="1"/>
    <col min="13058" max="13058" width="26.7109375" style="190" customWidth="1"/>
    <col min="13059" max="13060" width="7.7109375" style="190" customWidth="1"/>
    <col min="13061" max="13061" width="8.140625" style="190" customWidth="1"/>
    <col min="13062" max="13062" width="7.5703125" style="190" customWidth="1"/>
    <col min="13063" max="13063" width="7.42578125" style="190" customWidth="1"/>
    <col min="13064" max="13064" width="7.5703125" style="190" customWidth="1"/>
    <col min="13065" max="13065" width="7" style="190" customWidth="1"/>
    <col min="13066" max="13070" width="8.140625" style="190" customWidth="1"/>
    <col min="13071" max="13071" width="10.85546875" style="190" customWidth="1"/>
    <col min="13072" max="13312" width="9.140625" style="190"/>
    <col min="13313" max="13313" width="4.140625" style="190" customWidth="1"/>
    <col min="13314" max="13314" width="26.7109375" style="190" customWidth="1"/>
    <col min="13315" max="13316" width="7.7109375" style="190" customWidth="1"/>
    <col min="13317" max="13317" width="8.140625" style="190" customWidth="1"/>
    <col min="13318" max="13318" width="7.5703125" style="190" customWidth="1"/>
    <col min="13319" max="13319" width="7.42578125" style="190" customWidth="1"/>
    <col min="13320" max="13320" width="7.5703125" style="190" customWidth="1"/>
    <col min="13321" max="13321" width="7" style="190" customWidth="1"/>
    <col min="13322" max="13326" width="8.140625" style="190" customWidth="1"/>
    <col min="13327" max="13327" width="10.85546875" style="190" customWidth="1"/>
    <col min="13328" max="13568" width="9.140625" style="190"/>
    <col min="13569" max="13569" width="4.140625" style="190" customWidth="1"/>
    <col min="13570" max="13570" width="26.7109375" style="190" customWidth="1"/>
    <col min="13571" max="13572" width="7.7109375" style="190" customWidth="1"/>
    <col min="13573" max="13573" width="8.140625" style="190" customWidth="1"/>
    <col min="13574" max="13574" width="7.5703125" style="190" customWidth="1"/>
    <col min="13575" max="13575" width="7.42578125" style="190" customWidth="1"/>
    <col min="13576" max="13576" width="7.5703125" style="190" customWidth="1"/>
    <col min="13577" max="13577" width="7" style="190" customWidth="1"/>
    <col min="13578" max="13582" width="8.140625" style="190" customWidth="1"/>
    <col min="13583" max="13583" width="10.85546875" style="190" customWidth="1"/>
    <col min="13584" max="13824" width="9.140625" style="190"/>
    <col min="13825" max="13825" width="4.140625" style="190" customWidth="1"/>
    <col min="13826" max="13826" width="26.7109375" style="190" customWidth="1"/>
    <col min="13827" max="13828" width="7.7109375" style="190" customWidth="1"/>
    <col min="13829" max="13829" width="8.140625" style="190" customWidth="1"/>
    <col min="13830" max="13830" width="7.5703125" style="190" customWidth="1"/>
    <col min="13831" max="13831" width="7.42578125" style="190" customWidth="1"/>
    <col min="13832" max="13832" width="7.5703125" style="190" customWidth="1"/>
    <col min="13833" max="13833" width="7" style="190" customWidth="1"/>
    <col min="13834" max="13838" width="8.140625" style="190" customWidth="1"/>
    <col min="13839" max="13839" width="10.85546875" style="190" customWidth="1"/>
    <col min="13840" max="14080" width="9.140625" style="190"/>
    <col min="14081" max="14081" width="4.140625" style="190" customWidth="1"/>
    <col min="14082" max="14082" width="26.7109375" style="190" customWidth="1"/>
    <col min="14083" max="14084" width="7.7109375" style="190" customWidth="1"/>
    <col min="14085" max="14085" width="8.140625" style="190" customWidth="1"/>
    <col min="14086" max="14086" width="7.5703125" style="190" customWidth="1"/>
    <col min="14087" max="14087" width="7.42578125" style="190" customWidth="1"/>
    <col min="14088" max="14088" width="7.5703125" style="190" customWidth="1"/>
    <col min="14089" max="14089" width="7" style="190" customWidth="1"/>
    <col min="14090" max="14094" width="8.140625" style="190" customWidth="1"/>
    <col min="14095" max="14095" width="10.85546875" style="190" customWidth="1"/>
    <col min="14096" max="14336" width="9.140625" style="190"/>
    <col min="14337" max="14337" width="4.140625" style="190" customWidth="1"/>
    <col min="14338" max="14338" width="26.7109375" style="190" customWidth="1"/>
    <col min="14339" max="14340" width="7.7109375" style="190" customWidth="1"/>
    <col min="14341" max="14341" width="8.140625" style="190" customWidth="1"/>
    <col min="14342" max="14342" width="7.5703125" style="190" customWidth="1"/>
    <col min="14343" max="14343" width="7.42578125" style="190" customWidth="1"/>
    <col min="14344" max="14344" width="7.5703125" style="190" customWidth="1"/>
    <col min="14345" max="14345" width="7" style="190" customWidth="1"/>
    <col min="14346" max="14350" width="8.140625" style="190" customWidth="1"/>
    <col min="14351" max="14351" width="10.85546875" style="190" customWidth="1"/>
    <col min="14352" max="14592" width="9.140625" style="190"/>
    <col min="14593" max="14593" width="4.140625" style="190" customWidth="1"/>
    <col min="14594" max="14594" width="26.7109375" style="190" customWidth="1"/>
    <col min="14595" max="14596" width="7.7109375" style="190" customWidth="1"/>
    <col min="14597" max="14597" width="8.140625" style="190" customWidth="1"/>
    <col min="14598" max="14598" width="7.5703125" style="190" customWidth="1"/>
    <col min="14599" max="14599" width="7.42578125" style="190" customWidth="1"/>
    <col min="14600" max="14600" width="7.5703125" style="190" customWidth="1"/>
    <col min="14601" max="14601" width="7" style="190" customWidth="1"/>
    <col min="14602" max="14606" width="8.140625" style="190" customWidth="1"/>
    <col min="14607" max="14607" width="10.85546875" style="190" customWidth="1"/>
    <col min="14608" max="14848" width="9.140625" style="190"/>
    <col min="14849" max="14849" width="4.140625" style="190" customWidth="1"/>
    <col min="14850" max="14850" width="26.7109375" style="190" customWidth="1"/>
    <col min="14851" max="14852" width="7.7109375" style="190" customWidth="1"/>
    <col min="14853" max="14853" width="8.140625" style="190" customWidth="1"/>
    <col min="14854" max="14854" width="7.5703125" style="190" customWidth="1"/>
    <col min="14855" max="14855" width="7.42578125" style="190" customWidth="1"/>
    <col min="14856" max="14856" width="7.5703125" style="190" customWidth="1"/>
    <col min="14857" max="14857" width="7" style="190" customWidth="1"/>
    <col min="14858" max="14862" width="8.140625" style="190" customWidth="1"/>
    <col min="14863" max="14863" width="10.85546875" style="190" customWidth="1"/>
    <col min="14864" max="15104" width="9.140625" style="190"/>
    <col min="15105" max="15105" width="4.140625" style="190" customWidth="1"/>
    <col min="15106" max="15106" width="26.7109375" style="190" customWidth="1"/>
    <col min="15107" max="15108" width="7.7109375" style="190" customWidth="1"/>
    <col min="15109" max="15109" width="8.140625" style="190" customWidth="1"/>
    <col min="15110" max="15110" width="7.5703125" style="190" customWidth="1"/>
    <col min="15111" max="15111" width="7.42578125" style="190" customWidth="1"/>
    <col min="15112" max="15112" width="7.5703125" style="190" customWidth="1"/>
    <col min="15113" max="15113" width="7" style="190" customWidth="1"/>
    <col min="15114" max="15118" width="8.140625" style="190" customWidth="1"/>
    <col min="15119" max="15119" width="10.85546875" style="190" customWidth="1"/>
    <col min="15120" max="15360" width="9.140625" style="190"/>
    <col min="15361" max="15361" width="4.140625" style="190" customWidth="1"/>
    <col min="15362" max="15362" width="26.7109375" style="190" customWidth="1"/>
    <col min="15363" max="15364" width="7.7109375" style="190" customWidth="1"/>
    <col min="15365" max="15365" width="8.140625" style="190" customWidth="1"/>
    <col min="15366" max="15366" width="7.5703125" style="190" customWidth="1"/>
    <col min="15367" max="15367" width="7.42578125" style="190" customWidth="1"/>
    <col min="15368" max="15368" width="7.5703125" style="190" customWidth="1"/>
    <col min="15369" max="15369" width="7" style="190" customWidth="1"/>
    <col min="15370" max="15374" width="8.140625" style="190" customWidth="1"/>
    <col min="15375" max="15375" width="10.85546875" style="190" customWidth="1"/>
    <col min="15376" max="15616" width="9.140625" style="190"/>
    <col min="15617" max="15617" width="4.140625" style="190" customWidth="1"/>
    <col min="15618" max="15618" width="26.7109375" style="190" customWidth="1"/>
    <col min="15619" max="15620" width="7.7109375" style="190" customWidth="1"/>
    <col min="15621" max="15621" width="8.140625" style="190" customWidth="1"/>
    <col min="15622" max="15622" width="7.5703125" style="190" customWidth="1"/>
    <col min="15623" max="15623" width="7.42578125" style="190" customWidth="1"/>
    <col min="15624" max="15624" width="7.5703125" style="190" customWidth="1"/>
    <col min="15625" max="15625" width="7" style="190" customWidth="1"/>
    <col min="15626" max="15630" width="8.140625" style="190" customWidth="1"/>
    <col min="15631" max="15631" width="10.85546875" style="190" customWidth="1"/>
    <col min="15632" max="15872" width="9.140625" style="190"/>
    <col min="15873" max="15873" width="4.140625" style="190" customWidth="1"/>
    <col min="15874" max="15874" width="26.7109375" style="190" customWidth="1"/>
    <col min="15875" max="15876" width="7.7109375" style="190" customWidth="1"/>
    <col min="15877" max="15877" width="8.140625" style="190" customWidth="1"/>
    <col min="15878" max="15878" width="7.5703125" style="190" customWidth="1"/>
    <col min="15879" max="15879" width="7.42578125" style="190" customWidth="1"/>
    <col min="15880" max="15880" width="7.5703125" style="190" customWidth="1"/>
    <col min="15881" max="15881" width="7" style="190" customWidth="1"/>
    <col min="15882" max="15886" width="8.140625" style="190" customWidth="1"/>
    <col min="15887" max="15887" width="10.85546875" style="190" customWidth="1"/>
    <col min="15888" max="16128" width="9.140625" style="190"/>
    <col min="16129" max="16129" width="4.140625" style="190" customWidth="1"/>
    <col min="16130" max="16130" width="26.7109375" style="190" customWidth="1"/>
    <col min="16131" max="16132" width="7.7109375" style="190" customWidth="1"/>
    <col min="16133" max="16133" width="8.140625" style="190" customWidth="1"/>
    <col min="16134" max="16134" width="7.5703125" style="190" customWidth="1"/>
    <col min="16135" max="16135" width="7.42578125" style="190" customWidth="1"/>
    <col min="16136" max="16136" width="7.5703125" style="190" customWidth="1"/>
    <col min="16137" max="16137" width="7" style="190" customWidth="1"/>
    <col min="16138" max="16142" width="8.140625" style="190" customWidth="1"/>
    <col min="16143" max="16143" width="10.85546875" style="190" customWidth="1"/>
    <col min="16144" max="16384" width="9.140625" style="190"/>
  </cols>
  <sheetData>
    <row r="1" spans="1:16" ht="31.5" customHeight="1" x14ac:dyDescent="0.25">
      <c r="A1" s="516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</row>
    <row r="2" spans="1:16" ht="12" customHeight="1" thickBot="1" x14ac:dyDescent="0.3">
      <c r="O2" s="233" t="s">
        <v>249</v>
      </c>
      <c r="P2" s="233"/>
    </row>
    <row r="3" spans="1:16" s="191" customFormat="1" ht="29.25" customHeight="1" thickBot="1" x14ac:dyDescent="0.3">
      <c r="A3" s="192" t="s">
        <v>266</v>
      </c>
      <c r="B3" s="193" t="s">
        <v>273</v>
      </c>
      <c r="C3" s="193" t="s">
        <v>406</v>
      </c>
      <c r="D3" s="193" t="s">
        <v>407</v>
      </c>
      <c r="E3" s="193" t="s">
        <v>408</v>
      </c>
      <c r="F3" s="193" t="s">
        <v>409</v>
      </c>
      <c r="G3" s="193" t="s">
        <v>410</v>
      </c>
      <c r="H3" s="193" t="s">
        <v>411</v>
      </c>
      <c r="I3" s="193" t="s">
        <v>412</v>
      </c>
      <c r="J3" s="193" t="s">
        <v>413</v>
      </c>
      <c r="K3" s="193" t="s">
        <v>414</v>
      </c>
      <c r="L3" s="193" t="s">
        <v>415</v>
      </c>
      <c r="M3" s="193" t="s">
        <v>416</v>
      </c>
      <c r="N3" s="193" t="s">
        <v>417</v>
      </c>
      <c r="O3" s="194" t="s">
        <v>245</v>
      </c>
    </row>
    <row r="4" spans="1:16" s="191" customFormat="1" ht="29.25" customHeight="1" thickBot="1" x14ac:dyDescent="0.3">
      <c r="A4" s="234" t="s">
        <v>240</v>
      </c>
      <c r="B4" s="235" t="s">
        <v>241</v>
      </c>
      <c r="C4" s="236" t="s">
        <v>242</v>
      </c>
      <c r="D4" s="236" t="s">
        <v>250</v>
      </c>
      <c r="E4" s="236" t="s">
        <v>251</v>
      </c>
      <c r="F4" s="236" t="s">
        <v>252</v>
      </c>
      <c r="G4" s="236" t="s">
        <v>387</v>
      </c>
      <c r="H4" s="236" t="s">
        <v>429</v>
      </c>
      <c r="I4" s="236" t="s">
        <v>430</v>
      </c>
      <c r="J4" s="236" t="s">
        <v>431</v>
      </c>
      <c r="K4" s="236" t="s">
        <v>432</v>
      </c>
      <c r="L4" s="236" t="s">
        <v>433</v>
      </c>
      <c r="M4" s="236" t="s">
        <v>434</v>
      </c>
      <c r="N4" s="236" t="s">
        <v>435</v>
      </c>
      <c r="O4" s="237" t="s">
        <v>436</v>
      </c>
    </row>
    <row r="5" spans="1:16" s="196" customFormat="1" ht="15" customHeight="1" thickBot="1" x14ac:dyDescent="0.3">
      <c r="A5" s="195" t="s">
        <v>5</v>
      </c>
      <c r="B5" s="518" t="s">
        <v>254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20"/>
    </row>
    <row r="6" spans="1:16" s="196" customFormat="1" ht="22.5" x14ac:dyDescent="0.25">
      <c r="A6" s="197" t="s">
        <v>19</v>
      </c>
      <c r="B6" s="198" t="s">
        <v>274</v>
      </c>
      <c r="C6" s="199">
        <f>68232/12</f>
        <v>5686</v>
      </c>
      <c r="D6" s="199">
        <f t="shared" ref="D6:N6" si="0">68232/12</f>
        <v>5686</v>
      </c>
      <c r="E6" s="199">
        <f t="shared" si="0"/>
        <v>5686</v>
      </c>
      <c r="F6" s="199">
        <f t="shared" si="0"/>
        <v>5686</v>
      </c>
      <c r="G6" s="199">
        <f t="shared" si="0"/>
        <v>5686</v>
      </c>
      <c r="H6" s="199">
        <f t="shared" si="0"/>
        <v>5686</v>
      </c>
      <c r="I6" s="199">
        <f t="shared" si="0"/>
        <v>5686</v>
      </c>
      <c r="J6" s="199">
        <f t="shared" si="0"/>
        <v>5686</v>
      </c>
      <c r="K6" s="199">
        <f t="shared" si="0"/>
        <v>5686</v>
      </c>
      <c r="L6" s="199">
        <f t="shared" si="0"/>
        <v>5686</v>
      </c>
      <c r="M6" s="199">
        <f t="shared" si="0"/>
        <v>5686</v>
      </c>
      <c r="N6" s="199">
        <f t="shared" si="0"/>
        <v>5686</v>
      </c>
      <c r="O6" s="200">
        <f>SUM(C6:N6)</f>
        <v>68232</v>
      </c>
    </row>
    <row r="7" spans="1:16" s="205" customFormat="1" ht="22.5" x14ac:dyDescent="0.25">
      <c r="A7" s="201" t="s">
        <v>33</v>
      </c>
      <c r="B7" s="202" t="s">
        <v>418</v>
      </c>
      <c r="C7" s="203">
        <v>0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4">
        <f t="shared" ref="O7:O26" si="1">SUM(C7:N7)</f>
        <v>0</v>
      </c>
    </row>
    <row r="8" spans="1:16" s="205" customFormat="1" ht="22.5" x14ac:dyDescent="0.25">
      <c r="A8" s="201" t="s">
        <v>213</v>
      </c>
      <c r="B8" s="206" t="s">
        <v>419</v>
      </c>
      <c r="C8" s="207"/>
      <c r="D8" s="203">
        <v>50000</v>
      </c>
      <c r="E8" s="203">
        <v>50000</v>
      </c>
      <c r="F8" s="203">
        <v>50000</v>
      </c>
      <c r="G8" s="203">
        <v>50000</v>
      </c>
      <c r="H8" s="203">
        <f>238254-200000</f>
        <v>38254</v>
      </c>
      <c r="I8" s="207"/>
      <c r="J8" s="207"/>
      <c r="K8" s="207"/>
      <c r="L8" s="207"/>
      <c r="M8" s="207"/>
      <c r="N8" s="207"/>
      <c r="O8" s="208">
        <f t="shared" si="1"/>
        <v>238254</v>
      </c>
    </row>
    <row r="9" spans="1:16" s="205" customFormat="1" ht="14.1" customHeight="1" x14ac:dyDescent="0.25">
      <c r="A9" s="201" t="s">
        <v>61</v>
      </c>
      <c r="B9" s="209" t="s">
        <v>279</v>
      </c>
      <c r="C9" s="203">
        <f>2155/10</f>
        <v>215.5</v>
      </c>
      <c r="D9" s="203">
        <f>2155/10</f>
        <v>215.5</v>
      </c>
      <c r="E9" s="203">
        <v>2000</v>
      </c>
      <c r="F9" s="203">
        <f t="shared" ref="F9:J9" si="2">2155/10</f>
        <v>215.5</v>
      </c>
      <c r="G9" s="203">
        <f t="shared" si="2"/>
        <v>215.5</v>
      </c>
      <c r="H9" s="203">
        <f t="shared" si="2"/>
        <v>215.5</v>
      </c>
      <c r="I9" s="203">
        <f t="shared" si="2"/>
        <v>215.5</v>
      </c>
      <c r="J9" s="203">
        <f t="shared" si="2"/>
        <v>215.5</v>
      </c>
      <c r="K9" s="203">
        <v>2000</v>
      </c>
      <c r="L9" s="203">
        <f t="shared" ref="L9:N9" si="3">2155/10</f>
        <v>215.5</v>
      </c>
      <c r="M9" s="203">
        <f t="shared" si="3"/>
        <v>215.5</v>
      </c>
      <c r="N9" s="203">
        <f t="shared" si="3"/>
        <v>215.5</v>
      </c>
      <c r="O9" s="204">
        <f t="shared" si="1"/>
        <v>6155</v>
      </c>
    </row>
    <row r="10" spans="1:16" s="205" customFormat="1" ht="14.1" customHeight="1" x14ac:dyDescent="0.25">
      <c r="A10" s="201" t="s">
        <v>83</v>
      </c>
      <c r="B10" s="209" t="s">
        <v>420</v>
      </c>
      <c r="C10" s="203">
        <f>14254/12</f>
        <v>1187.8333333333333</v>
      </c>
      <c r="D10" s="203">
        <f t="shared" ref="D10:N10" si="4">14254/12</f>
        <v>1187.8333333333333</v>
      </c>
      <c r="E10" s="203">
        <f t="shared" si="4"/>
        <v>1187.8333333333333</v>
      </c>
      <c r="F10" s="203">
        <f t="shared" si="4"/>
        <v>1187.8333333333333</v>
      </c>
      <c r="G10" s="203">
        <f t="shared" si="4"/>
        <v>1187.8333333333333</v>
      </c>
      <c r="H10" s="203">
        <f t="shared" si="4"/>
        <v>1187.8333333333333</v>
      </c>
      <c r="I10" s="203">
        <f t="shared" si="4"/>
        <v>1187.8333333333333</v>
      </c>
      <c r="J10" s="203">
        <f t="shared" si="4"/>
        <v>1187.8333333333333</v>
      </c>
      <c r="K10" s="203">
        <f t="shared" si="4"/>
        <v>1187.8333333333333</v>
      </c>
      <c r="L10" s="203">
        <f t="shared" si="4"/>
        <v>1187.8333333333333</v>
      </c>
      <c r="M10" s="203">
        <f t="shared" si="4"/>
        <v>1187.8333333333333</v>
      </c>
      <c r="N10" s="203">
        <f t="shared" si="4"/>
        <v>1187.8333333333333</v>
      </c>
      <c r="O10" s="204">
        <f t="shared" si="1"/>
        <v>14254.000000000002</v>
      </c>
    </row>
    <row r="11" spans="1:16" s="205" customFormat="1" ht="14.1" customHeight="1" x14ac:dyDescent="0.25">
      <c r="A11" s="201" t="s">
        <v>224</v>
      </c>
      <c r="B11" s="209" t="s">
        <v>326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>
        <f t="shared" si="1"/>
        <v>0</v>
      </c>
    </row>
    <row r="12" spans="1:16" s="205" customFormat="1" ht="14.1" customHeight="1" x14ac:dyDescent="0.25">
      <c r="A12" s="201" t="s">
        <v>105</v>
      </c>
      <c r="B12" s="209" t="s">
        <v>280</v>
      </c>
      <c r="C12" s="203">
        <f>59557/12</f>
        <v>4963.083333333333</v>
      </c>
      <c r="D12" s="203">
        <f t="shared" ref="D12:N12" si="5">59557/12</f>
        <v>4963.083333333333</v>
      </c>
      <c r="E12" s="203">
        <f t="shared" si="5"/>
        <v>4963.083333333333</v>
      </c>
      <c r="F12" s="203">
        <f t="shared" si="5"/>
        <v>4963.083333333333</v>
      </c>
      <c r="G12" s="203">
        <f t="shared" si="5"/>
        <v>4963.083333333333</v>
      </c>
      <c r="H12" s="203">
        <f t="shared" si="5"/>
        <v>4963.083333333333</v>
      </c>
      <c r="I12" s="203">
        <f t="shared" si="5"/>
        <v>4963.083333333333</v>
      </c>
      <c r="J12" s="203">
        <f t="shared" si="5"/>
        <v>4963.083333333333</v>
      </c>
      <c r="K12" s="203">
        <f t="shared" si="5"/>
        <v>4963.083333333333</v>
      </c>
      <c r="L12" s="203">
        <f t="shared" si="5"/>
        <v>4963.083333333333</v>
      </c>
      <c r="M12" s="203">
        <f t="shared" si="5"/>
        <v>4963.083333333333</v>
      </c>
      <c r="N12" s="203">
        <f t="shared" si="5"/>
        <v>4963.083333333333</v>
      </c>
      <c r="O12" s="204">
        <f t="shared" si="1"/>
        <v>59557.000000000007</v>
      </c>
    </row>
    <row r="13" spans="1:16" s="205" customFormat="1" ht="23.25" thickBot="1" x14ac:dyDescent="0.3">
      <c r="A13" s="201" t="s">
        <v>115</v>
      </c>
      <c r="B13" s="202" t="s">
        <v>421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>
        <f t="shared" si="1"/>
        <v>0</v>
      </c>
    </row>
    <row r="14" spans="1:16" s="205" customFormat="1" ht="14.1" customHeight="1" thickBot="1" x14ac:dyDescent="0.25">
      <c r="A14" s="201" t="s">
        <v>236</v>
      </c>
      <c r="B14" s="209" t="s">
        <v>422</v>
      </c>
      <c r="C14" s="238">
        <v>2524</v>
      </c>
      <c r="D14" s="203">
        <v>2524</v>
      </c>
      <c r="E14" s="203">
        <v>739</v>
      </c>
      <c r="F14" s="203">
        <v>2524</v>
      </c>
      <c r="G14" s="203">
        <v>2524</v>
      </c>
      <c r="H14" s="203">
        <v>5773</v>
      </c>
      <c r="I14" s="203">
        <v>5192</v>
      </c>
      <c r="J14" s="203">
        <v>2524</v>
      </c>
      <c r="K14" s="203">
        <v>739</v>
      </c>
      <c r="L14" s="203">
        <v>2524</v>
      </c>
      <c r="M14" s="203">
        <v>2524</v>
      </c>
      <c r="N14" s="203">
        <f>2524-4</f>
        <v>2520</v>
      </c>
      <c r="O14" s="204">
        <f>SUM(C14:N14)</f>
        <v>32631</v>
      </c>
    </row>
    <row r="15" spans="1:16" s="196" customFormat="1" ht="15.95" customHeight="1" thickBot="1" x14ac:dyDescent="0.3">
      <c r="A15" s="195" t="s">
        <v>283</v>
      </c>
      <c r="B15" s="210" t="s">
        <v>423</v>
      </c>
      <c r="C15" s="211">
        <f>SUM(C6:C14)</f>
        <v>14576.416666666666</v>
      </c>
      <c r="D15" s="211">
        <f t="shared" ref="D15:M15" si="6">SUM(D6:D14)</f>
        <v>64576.416666666672</v>
      </c>
      <c r="E15" s="211">
        <f t="shared" si="6"/>
        <v>64575.916666666672</v>
      </c>
      <c r="F15" s="211">
        <f t="shared" si="6"/>
        <v>64576.416666666672</v>
      </c>
      <c r="G15" s="211">
        <f t="shared" si="6"/>
        <v>64576.416666666672</v>
      </c>
      <c r="H15" s="211">
        <f t="shared" si="6"/>
        <v>56079.416666666672</v>
      </c>
      <c r="I15" s="211">
        <f t="shared" si="6"/>
        <v>17244.416666666664</v>
      </c>
      <c r="J15" s="211">
        <f t="shared" si="6"/>
        <v>14576.416666666666</v>
      </c>
      <c r="K15" s="211">
        <f t="shared" si="6"/>
        <v>14575.916666666668</v>
      </c>
      <c r="L15" s="211">
        <f>SUM(L6:L14)</f>
        <v>14576.416666666666</v>
      </c>
      <c r="M15" s="211">
        <f t="shared" si="6"/>
        <v>14576.416666666666</v>
      </c>
      <c r="N15" s="211">
        <f>SUM(N6:N14)</f>
        <v>14572.416666666666</v>
      </c>
      <c r="O15" s="212">
        <f>SUM(C15:N15)</f>
        <v>419083.00000000017</v>
      </c>
    </row>
    <row r="16" spans="1:16" s="196" customFormat="1" ht="15" customHeight="1" thickBot="1" x14ac:dyDescent="0.3">
      <c r="A16" s="195" t="s">
        <v>284</v>
      </c>
      <c r="B16" s="521" t="s">
        <v>257</v>
      </c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3"/>
    </row>
    <row r="17" spans="1:15" s="205" customFormat="1" ht="14.1" customHeight="1" x14ac:dyDescent="0.25">
      <c r="A17" s="213" t="s">
        <v>285</v>
      </c>
      <c r="B17" s="214" t="s">
        <v>275</v>
      </c>
      <c r="C17" s="207">
        <f>74119/12</f>
        <v>6176.583333333333</v>
      </c>
      <c r="D17" s="207">
        <f t="shared" ref="D17:N17" si="7">74119/12</f>
        <v>6176.583333333333</v>
      </c>
      <c r="E17" s="207">
        <f t="shared" si="7"/>
        <v>6176.583333333333</v>
      </c>
      <c r="F17" s="207">
        <f t="shared" si="7"/>
        <v>6176.583333333333</v>
      </c>
      <c r="G17" s="207">
        <f t="shared" si="7"/>
        <v>6176.583333333333</v>
      </c>
      <c r="H17" s="207">
        <f t="shared" si="7"/>
        <v>6176.583333333333</v>
      </c>
      <c r="I17" s="207">
        <f t="shared" si="7"/>
        <v>6176.583333333333</v>
      </c>
      <c r="J17" s="207">
        <f t="shared" si="7"/>
        <v>6176.583333333333</v>
      </c>
      <c r="K17" s="207">
        <f t="shared" si="7"/>
        <v>6176.583333333333</v>
      </c>
      <c r="L17" s="207">
        <f t="shared" si="7"/>
        <v>6176.583333333333</v>
      </c>
      <c r="M17" s="207">
        <f t="shared" si="7"/>
        <v>6176.583333333333</v>
      </c>
      <c r="N17" s="207">
        <f t="shared" si="7"/>
        <v>6176.583333333333</v>
      </c>
      <c r="O17" s="208">
        <f t="shared" si="1"/>
        <v>74119</v>
      </c>
    </row>
    <row r="18" spans="1:15" s="205" customFormat="1" ht="27" customHeight="1" x14ac:dyDescent="0.25">
      <c r="A18" s="201" t="s">
        <v>288</v>
      </c>
      <c r="B18" s="202" t="s">
        <v>168</v>
      </c>
      <c r="C18" s="203">
        <f>14345/12</f>
        <v>1195.4166666666667</v>
      </c>
      <c r="D18" s="203">
        <f t="shared" ref="D18:N18" si="8">14345/12</f>
        <v>1195.4166666666667</v>
      </c>
      <c r="E18" s="203">
        <f t="shared" si="8"/>
        <v>1195.4166666666667</v>
      </c>
      <c r="F18" s="203">
        <f t="shared" si="8"/>
        <v>1195.4166666666667</v>
      </c>
      <c r="G18" s="203">
        <f t="shared" si="8"/>
        <v>1195.4166666666667</v>
      </c>
      <c r="H18" s="203">
        <f t="shared" si="8"/>
        <v>1195.4166666666667</v>
      </c>
      <c r="I18" s="203">
        <f t="shared" si="8"/>
        <v>1195.4166666666667</v>
      </c>
      <c r="J18" s="203">
        <f t="shared" si="8"/>
        <v>1195.4166666666667</v>
      </c>
      <c r="K18" s="203">
        <f t="shared" si="8"/>
        <v>1195.4166666666667</v>
      </c>
      <c r="L18" s="203">
        <f t="shared" si="8"/>
        <v>1195.4166666666667</v>
      </c>
      <c r="M18" s="203">
        <f t="shared" si="8"/>
        <v>1195.4166666666667</v>
      </c>
      <c r="N18" s="203">
        <f t="shared" si="8"/>
        <v>1195.4166666666667</v>
      </c>
      <c r="O18" s="204">
        <f t="shared" si="1"/>
        <v>14344.999999999998</v>
      </c>
    </row>
    <row r="19" spans="1:15" s="205" customFormat="1" ht="14.1" customHeight="1" x14ac:dyDescent="0.25">
      <c r="A19" s="201" t="s">
        <v>291</v>
      </c>
      <c r="B19" s="209" t="s">
        <v>169</v>
      </c>
      <c r="C19" s="203">
        <f>43045/12</f>
        <v>3587.0833333333335</v>
      </c>
      <c r="D19" s="203">
        <f t="shared" ref="D19:N19" si="9">43045/12</f>
        <v>3587.0833333333335</v>
      </c>
      <c r="E19" s="203">
        <f t="shared" si="9"/>
        <v>3587.0833333333335</v>
      </c>
      <c r="F19" s="203">
        <f t="shared" si="9"/>
        <v>3587.0833333333335</v>
      </c>
      <c r="G19" s="203">
        <f t="shared" si="9"/>
        <v>3587.0833333333335</v>
      </c>
      <c r="H19" s="203">
        <f t="shared" si="9"/>
        <v>3587.0833333333335</v>
      </c>
      <c r="I19" s="203">
        <f t="shared" si="9"/>
        <v>3587.0833333333335</v>
      </c>
      <c r="J19" s="203">
        <f t="shared" si="9"/>
        <v>3587.0833333333335</v>
      </c>
      <c r="K19" s="203">
        <f t="shared" si="9"/>
        <v>3587.0833333333335</v>
      </c>
      <c r="L19" s="203">
        <f t="shared" si="9"/>
        <v>3587.0833333333335</v>
      </c>
      <c r="M19" s="203">
        <f t="shared" si="9"/>
        <v>3587.0833333333335</v>
      </c>
      <c r="N19" s="203">
        <f t="shared" si="9"/>
        <v>3587.0833333333335</v>
      </c>
      <c r="O19" s="204">
        <f t="shared" si="1"/>
        <v>43045</v>
      </c>
    </row>
    <row r="20" spans="1:15" s="205" customFormat="1" ht="14.1" customHeight="1" x14ac:dyDescent="0.25">
      <c r="A20" s="201" t="s">
        <v>294</v>
      </c>
      <c r="B20" s="209" t="s">
        <v>170</v>
      </c>
      <c r="C20" s="203">
        <f>8035/12</f>
        <v>669.58333333333337</v>
      </c>
      <c r="D20" s="203">
        <f t="shared" ref="D20:N20" si="10">8035/12</f>
        <v>669.58333333333337</v>
      </c>
      <c r="E20" s="203">
        <f t="shared" si="10"/>
        <v>669.58333333333337</v>
      </c>
      <c r="F20" s="203">
        <f t="shared" si="10"/>
        <v>669.58333333333337</v>
      </c>
      <c r="G20" s="203">
        <f t="shared" si="10"/>
        <v>669.58333333333337</v>
      </c>
      <c r="H20" s="203">
        <f t="shared" si="10"/>
        <v>669.58333333333337</v>
      </c>
      <c r="I20" s="203">
        <f t="shared" si="10"/>
        <v>669.58333333333337</v>
      </c>
      <c r="J20" s="203">
        <f t="shared" si="10"/>
        <v>669.58333333333337</v>
      </c>
      <c r="K20" s="203">
        <f t="shared" si="10"/>
        <v>669.58333333333337</v>
      </c>
      <c r="L20" s="203">
        <f t="shared" si="10"/>
        <v>669.58333333333337</v>
      </c>
      <c r="M20" s="203">
        <f t="shared" si="10"/>
        <v>669.58333333333337</v>
      </c>
      <c r="N20" s="203">
        <f t="shared" si="10"/>
        <v>669.58333333333337</v>
      </c>
      <c r="O20" s="204">
        <f t="shared" si="1"/>
        <v>8034.9999999999991</v>
      </c>
    </row>
    <row r="21" spans="1:15" s="205" customFormat="1" ht="14.1" customHeight="1" x14ac:dyDescent="0.25">
      <c r="A21" s="201" t="s">
        <v>297</v>
      </c>
      <c r="B21" s="209" t="s">
        <v>424</v>
      </c>
      <c r="C21" s="203">
        <f>12870/12</f>
        <v>1072.5</v>
      </c>
      <c r="D21" s="203">
        <f t="shared" ref="D21:N21" si="11">12870/12</f>
        <v>1072.5</v>
      </c>
      <c r="E21" s="203">
        <f t="shared" si="11"/>
        <v>1072.5</v>
      </c>
      <c r="F21" s="203">
        <f t="shared" si="11"/>
        <v>1072.5</v>
      </c>
      <c r="G21" s="203">
        <f t="shared" si="11"/>
        <v>1072.5</v>
      </c>
      <c r="H21" s="203">
        <f t="shared" si="11"/>
        <v>1072.5</v>
      </c>
      <c r="I21" s="203">
        <f t="shared" si="11"/>
        <v>1072.5</v>
      </c>
      <c r="J21" s="203">
        <f t="shared" si="11"/>
        <v>1072.5</v>
      </c>
      <c r="K21" s="203">
        <f t="shared" si="11"/>
        <v>1072.5</v>
      </c>
      <c r="L21" s="203">
        <f t="shared" si="11"/>
        <v>1072.5</v>
      </c>
      <c r="M21" s="203">
        <f t="shared" si="11"/>
        <v>1072.5</v>
      </c>
      <c r="N21" s="203">
        <f t="shared" si="11"/>
        <v>1072.5</v>
      </c>
      <c r="O21" s="204">
        <f t="shared" si="1"/>
        <v>12870</v>
      </c>
    </row>
    <row r="22" spans="1:15" s="205" customFormat="1" ht="14.1" customHeight="1" x14ac:dyDescent="0.25">
      <c r="A22" s="201" t="s">
        <v>300</v>
      </c>
      <c r="B22" s="209" t="s">
        <v>192</v>
      </c>
      <c r="C22" s="203"/>
      <c r="D22" s="203">
        <v>50000</v>
      </c>
      <c r="E22" s="203">
        <v>50000</v>
      </c>
      <c r="F22" s="203">
        <v>50000</v>
      </c>
      <c r="G22" s="203">
        <v>50000</v>
      </c>
      <c r="H22" s="203">
        <v>41503</v>
      </c>
      <c r="I22" s="203">
        <v>2668</v>
      </c>
      <c r="J22" s="203"/>
      <c r="K22" s="203"/>
      <c r="L22" s="203"/>
      <c r="M22" s="203"/>
      <c r="N22" s="203"/>
      <c r="O22" s="204">
        <f t="shared" si="1"/>
        <v>244171</v>
      </c>
    </row>
    <row r="23" spans="1:15" s="205" customFormat="1" x14ac:dyDescent="0.25">
      <c r="A23" s="201" t="s">
        <v>303</v>
      </c>
      <c r="B23" s="202" t="s">
        <v>194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>
        <f t="shared" si="1"/>
        <v>0</v>
      </c>
    </row>
    <row r="24" spans="1:15" s="205" customFormat="1" ht="14.1" customHeight="1" x14ac:dyDescent="0.25">
      <c r="A24" s="201" t="s">
        <v>306</v>
      </c>
      <c r="B24" s="209" t="s">
        <v>196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>
        <f t="shared" si="1"/>
        <v>0</v>
      </c>
    </row>
    <row r="25" spans="1:15" s="205" customFormat="1" ht="14.1" customHeight="1" thickBot="1" x14ac:dyDescent="0.3">
      <c r="A25" s="201" t="s">
        <v>309</v>
      </c>
      <c r="B25" s="209" t="s">
        <v>425</v>
      </c>
      <c r="C25" s="203">
        <f>22498/12</f>
        <v>1874.8333333333333</v>
      </c>
      <c r="D25" s="203">
        <f t="shared" ref="D25:N25" si="12">22498/12</f>
        <v>1874.8333333333333</v>
      </c>
      <c r="E25" s="203">
        <f t="shared" si="12"/>
        <v>1874.8333333333333</v>
      </c>
      <c r="F25" s="203">
        <f t="shared" si="12"/>
        <v>1874.8333333333333</v>
      </c>
      <c r="G25" s="203">
        <f t="shared" si="12"/>
        <v>1874.8333333333333</v>
      </c>
      <c r="H25" s="203">
        <f t="shared" si="12"/>
        <v>1874.8333333333333</v>
      </c>
      <c r="I25" s="203">
        <f t="shared" si="12"/>
        <v>1874.8333333333333</v>
      </c>
      <c r="J25" s="203">
        <f t="shared" si="12"/>
        <v>1874.8333333333333</v>
      </c>
      <c r="K25" s="203">
        <f t="shared" si="12"/>
        <v>1874.8333333333333</v>
      </c>
      <c r="L25" s="203">
        <f t="shared" si="12"/>
        <v>1874.8333333333333</v>
      </c>
      <c r="M25" s="203">
        <f t="shared" si="12"/>
        <v>1874.8333333333333</v>
      </c>
      <c r="N25" s="203">
        <f t="shared" si="12"/>
        <v>1874.8333333333333</v>
      </c>
      <c r="O25" s="204">
        <f t="shared" si="1"/>
        <v>22497.999999999996</v>
      </c>
    </row>
    <row r="26" spans="1:15" s="196" customFormat="1" ht="15.95" customHeight="1" thickBot="1" x14ac:dyDescent="0.3">
      <c r="A26" s="215" t="s">
        <v>311</v>
      </c>
      <c r="B26" s="210" t="s">
        <v>426</v>
      </c>
      <c r="C26" s="211">
        <f t="shared" ref="C26:N26" si="13">SUM(C17:C25)</f>
        <v>14576.000000000002</v>
      </c>
      <c r="D26" s="211">
        <f t="shared" si="13"/>
        <v>64576.000000000007</v>
      </c>
      <c r="E26" s="211">
        <f t="shared" si="13"/>
        <v>64576.000000000007</v>
      </c>
      <c r="F26" s="211">
        <f t="shared" si="13"/>
        <v>64576.000000000007</v>
      </c>
      <c r="G26" s="211">
        <f t="shared" si="13"/>
        <v>64576.000000000007</v>
      </c>
      <c r="H26" s="211">
        <f t="shared" si="13"/>
        <v>56079.000000000007</v>
      </c>
      <c r="I26" s="211">
        <f t="shared" si="13"/>
        <v>17244</v>
      </c>
      <c r="J26" s="211">
        <f t="shared" si="13"/>
        <v>14576.000000000002</v>
      </c>
      <c r="K26" s="211">
        <f t="shared" si="13"/>
        <v>14576.000000000002</v>
      </c>
      <c r="L26" s="211">
        <f t="shared" si="13"/>
        <v>14576.000000000002</v>
      </c>
      <c r="M26" s="211">
        <f t="shared" si="13"/>
        <v>14576.000000000002</v>
      </c>
      <c r="N26" s="211">
        <f t="shared" si="13"/>
        <v>14576.000000000002</v>
      </c>
      <c r="O26" s="212">
        <f t="shared" si="1"/>
        <v>419083.00000000006</v>
      </c>
    </row>
    <row r="27" spans="1:15" ht="16.5" thickBot="1" x14ac:dyDescent="0.3">
      <c r="A27" s="215" t="s">
        <v>314</v>
      </c>
      <c r="B27" s="216" t="s">
        <v>427</v>
      </c>
      <c r="C27" s="217">
        <f>C15-C26</f>
        <v>0.41666666666424135</v>
      </c>
      <c r="D27" s="217">
        <f t="shared" ref="D27:M27" si="14">D15-D26</f>
        <v>0.41666666666424135</v>
      </c>
      <c r="E27" s="217">
        <f t="shared" si="14"/>
        <v>-8.3333333335758653E-2</v>
      </c>
      <c r="F27" s="217">
        <f t="shared" si="14"/>
        <v>0.41666666666424135</v>
      </c>
      <c r="G27" s="217">
        <f t="shared" si="14"/>
        <v>0.41666666666424135</v>
      </c>
      <c r="H27" s="217">
        <f t="shared" si="14"/>
        <v>0.41666666666424135</v>
      </c>
      <c r="I27" s="217">
        <f t="shared" si="14"/>
        <v>0.41666666666424135</v>
      </c>
      <c r="J27" s="217">
        <f t="shared" si="14"/>
        <v>0.41666666666424135</v>
      </c>
      <c r="K27" s="217">
        <f t="shared" si="14"/>
        <v>-8.3333333333939663E-2</v>
      </c>
      <c r="L27" s="217">
        <f t="shared" si="14"/>
        <v>0.41666666666424135</v>
      </c>
      <c r="M27" s="217">
        <f t="shared" si="14"/>
        <v>0.41666666666424135</v>
      </c>
      <c r="N27" s="217">
        <f>N15-N26+4</f>
        <v>0.41666666666424135</v>
      </c>
      <c r="O27" s="218"/>
    </row>
    <row r="28" spans="1:15" x14ac:dyDescent="0.25">
      <c r="A28" s="219"/>
    </row>
    <row r="29" spans="1:15" x14ac:dyDescent="0.25">
      <c r="B29" s="220"/>
      <c r="C29" s="221"/>
      <c r="D29" s="221"/>
      <c r="O29" s="190"/>
    </row>
    <row r="30" spans="1:15" x14ac:dyDescent="0.25">
      <c r="O30" s="190"/>
    </row>
    <row r="31" spans="1:15" x14ac:dyDescent="0.25">
      <c r="O31" s="190"/>
    </row>
    <row r="32" spans="1:15" x14ac:dyDescent="0.25">
      <c r="O32" s="190"/>
    </row>
    <row r="33" spans="15:15" x14ac:dyDescent="0.25">
      <c r="O33" s="190"/>
    </row>
    <row r="34" spans="15:15" x14ac:dyDescent="0.25">
      <c r="O34" s="190"/>
    </row>
    <row r="35" spans="15:15" x14ac:dyDescent="0.25">
      <c r="O35" s="190"/>
    </row>
    <row r="36" spans="15:15" x14ac:dyDescent="0.25">
      <c r="O36" s="190"/>
    </row>
    <row r="37" spans="15:15" x14ac:dyDescent="0.25">
      <c r="O37" s="190"/>
    </row>
    <row r="38" spans="15:15" x14ac:dyDescent="0.25">
      <c r="O38" s="190"/>
    </row>
    <row r="39" spans="15:15" x14ac:dyDescent="0.25">
      <c r="O39" s="190"/>
    </row>
    <row r="40" spans="15:15" x14ac:dyDescent="0.25">
      <c r="O40" s="190"/>
    </row>
    <row r="41" spans="15:15" x14ac:dyDescent="0.25">
      <c r="O41" s="190"/>
    </row>
    <row r="42" spans="15:15" x14ac:dyDescent="0.25">
      <c r="O42" s="190"/>
    </row>
    <row r="43" spans="15:15" x14ac:dyDescent="0.25">
      <c r="O43" s="190"/>
    </row>
    <row r="44" spans="15:15" x14ac:dyDescent="0.25">
      <c r="O44" s="190"/>
    </row>
    <row r="45" spans="15:15" x14ac:dyDescent="0.25">
      <c r="O45" s="190"/>
    </row>
    <row r="46" spans="15:15" x14ac:dyDescent="0.25">
      <c r="O46" s="190"/>
    </row>
    <row r="47" spans="15:15" x14ac:dyDescent="0.25">
      <c r="O47" s="190"/>
    </row>
    <row r="48" spans="15:15" x14ac:dyDescent="0.25">
      <c r="O48" s="190"/>
    </row>
    <row r="49" spans="15:15" x14ac:dyDescent="0.25">
      <c r="O49" s="190"/>
    </row>
    <row r="50" spans="15:15" x14ac:dyDescent="0.25">
      <c r="O50" s="190"/>
    </row>
    <row r="51" spans="15:15" x14ac:dyDescent="0.25">
      <c r="O51" s="190"/>
    </row>
    <row r="52" spans="15:15" x14ac:dyDescent="0.25">
      <c r="O52" s="190"/>
    </row>
    <row r="53" spans="15:15" x14ac:dyDescent="0.25">
      <c r="O53" s="190"/>
    </row>
    <row r="54" spans="15:15" x14ac:dyDescent="0.25">
      <c r="O54" s="190"/>
    </row>
    <row r="55" spans="15:15" x14ac:dyDescent="0.25">
      <c r="O55" s="190"/>
    </row>
    <row r="56" spans="15:15" x14ac:dyDescent="0.25">
      <c r="O56" s="190"/>
    </row>
    <row r="57" spans="15:15" x14ac:dyDescent="0.25">
      <c r="O57" s="190"/>
    </row>
    <row r="58" spans="15:15" x14ac:dyDescent="0.25">
      <c r="O58" s="190"/>
    </row>
    <row r="59" spans="15:15" x14ac:dyDescent="0.25">
      <c r="O59" s="190"/>
    </row>
    <row r="60" spans="15:15" x14ac:dyDescent="0.25">
      <c r="O60" s="190"/>
    </row>
    <row r="61" spans="15:15" x14ac:dyDescent="0.25">
      <c r="O61" s="190"/>
    </row>
    <row r="62" spans="15:15" x14ac:dyDescent="0.25">
      <c r="O62" s="190"/>
    </row>
    <row r="63" spans="15:15" x14ac:dyDescent="0.25">
      <c r="O63" s="190"/>
    </row>
    <row r="64" spans="15:15" x14ac:dyDescent="0.25">
      <c r="O64" s="190"/>
    </row>
    <row r="65" spans="15:15" x14ac:dyDescent="0.25">
      <c r="O65" s="190"/>
    </row>
    <row r="66" spans="15:15" x14ac:dyDescent="0.25">
      <c r="O66" s="190"/>
    </row>
    <row r="67" spans="15:15" x14ac:dyDescent="0.25">
      <c r="O67" s="190"/>
    </row>
    <row r="68" spans="15:15" x14ac:dyDescent="0.25">
      <c r="O68" s="190"/>
    </row>
    <row r="69" spans="15:15" x14ac:dyDescent="0.25">
      <c r="O69" s="190"/>
    </row>
    <row r="70" spans="15:15" x14ac:dyDescent="0.25">
      <c r="O70" s="190"/>
    </row>
    <row r="71" spans="15:15" x14ac:dyDescent="0.25">
      <c r="O71" s="190"/>
    </row>
    <row r="72" spans="15:15" x14ac:dyDescent="0.25">
      <c r="O72" s="190"/>
    </row>
    <row r="73" spans="15:15" x14ac:dyDescent="0.25">
      <c r="O73" s="190"/>
    </row>
    <row r="74" spans="15:15" x14ac:dyDescent="0.25">
      <c r="O74" s="190"/>
    </row>
    <row r="75" spans="15:15" x14ac:dyDescent="0.25">
      <c r="O75" s="190"/>
    </row>
    <row r="76" spans="15:15" x14ac:dyDescent="0.25">
      <c r="O76" s="190"/>
    </row>
    <row r="77" spans="15:15" x14ac:dyDescent="0.25">
      <c r="O77" s="190"/>
    </row>
    <row r="78" spans="15:15" x14ac:dyDescent="0.25">
      <c r="O78" s="190"/>
    </row>
    <row r="79" spans="15:15" x14ac:dyDescent="0.25">
      <c r="O79" s="190"/>
    </row>
    <row r="80" spans="15:15" x14ac:dyDescent="0.25">
      <c r="O80" s="190"/>
    </row>
    <row r="81" spans="15:15" x14ac:dyDescent="0.25">
      <c r="O81" s="190"/>
    </row>
    <row r="82" spans="15:15" x14ac:dyDescent="0.25">
      <c r="O82" s="190"/>
    </row>
  </sheetData>
  <mergeCells count="3">
    <mergeCell ref="A1:O1"/>
    <mergeCell ref="B5:O5"/>
    <mergeCell ref="B16:O16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&amp;C&amp;"-,Félkövér"&amp;9
Tiszagyulaháza Község 2014. évi előirányzat-felhasználási terve&amp;R&amp;"-,Dőlt"&amp;8 12.melléklet
a 10/2014. (V. 30. )Önkormányzati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view="pageLayout" zoomScaleNormal="100" workbookViewId="0">
      <selection activeCell="H117" sqref="H117"/>
    </sheetView>
  </sheetViews>
  <sheetFormatPr defaultRowHeight="15" x14ac:dyDescent="0.25"/>
  <cols>
    <col min="1" max="1" width="4.42578125" style="24" customWidth="1"/>
    <col min="2" max="2" width="44.140625" style="25" customWidth="1"/>
    <col min="3" max="3" width="7.5703125" style="26" customWidth="1"/>
    <col min="4" max="4" width="8" style="26" customWidth="1"/>
    <col min="5" max="5" width="8.85546875" style="26" customWidth="1"/>
    <col min="6" max="6" width="8.140625" style="26" customWidth="1"/>
    <col min="7" max="7" width="8" style="26" customWidth="1"/>
    <col min="8" max="8" width="8.85546875" style="26" customWidth="1"/>
    <col min="9" max="256" width="9.140625" style="17"/>
    <col min="257" max="257" width="16.7109375" style="17" customWidth="1"/>
    <col min="258" max="258" width="61.7109375" style="17" customWidth="1"/>
    <col min="259" max="259" width="21.42578125" style="17" customWidth="1"/>
    <col min="260" max="512" width="9.140625" style="17"/>
    <col min="513" max="513" width="16.7109375" style="17" customWidth="1"/>
    <col min="514" max="514" width="61.7109375" style="17" customWidth="1"/>
    <col min="515" max="515" width="21.42578125" style="17" customWidth="1"/>
    <col min="516" max="768" width="9.140625" style="17"/>
    <col min="769" max="769" width="16.7109375" style="17" customWidth="1"/>
    <col min="770" max="770" width="61.7109375" style="17" customWidth="1"/>
    <col min="771" max="771" width="21.42578125" style="17" customWidth="1"/>
    <col min="772" max="1024" width="9.140625" style="17"/>
    <col min="1025" max="1025" width="16.7109375" style="17" customWidth="1"/>
    <col min="1026" max="1026" width="61.7109375" style="17" customWidth="1"/>
    <col min="1027" max="1027" width="21.42578125" style="17" customWidth="1"/>
    <col min="1028" max="1280" width="9.140625" style="17"/>
    <col min="1281" max="1281" width="16.7109375" style="17" customWidth="1"/>
    <col min="1282" max="1282" width="61.7109375" style="17" customWidth="1"/>
    <col min="1283" max="1283" width="21.42578125" style="17" customWidth="1"/>
    <col min="1284" max="1536" width="9.140625" style="17"/>
    <col min="1537" max="1537" width="16.7109375" style="17" customWidth="1"/>
    <col min="1538" max="1538" width="61.7109375" style="17" customWidth="1"/>
    <col min="1539" max="1539" width="21.42578125" style="17" customWidth="1"/>
    <col min="1540" max="1792" width="9.140625" style="17"/>
    <col min="1793" max="1793" width="16.7109375" style="17" customWidth="1"/>
    <col min="1794" max="1794" width="61.7109375" style="17" customWidth="1"/>
    <col min="1795" max="1795" width="21.42578125" style="17" customWidth="1"/>
    <col min="1796" max="2048" width="9.140625" style="17"/>
    <col min="2049" max="2049" width="16.7109375" style="17" customWidth="1"/>
    <col min="2050" max="2050" width="61.7109375" style="17" customWidth="1"/>
    <col min="2051" max="2051" width="21.42578125" style="17" customWidth="1"/>
    <col min="2052" max="2304" width="9.140625" style="17"/>
    <col min="2305" max="2305" width="16.7109375" style="17" customWidth="1"/>
    <col min="2306" max="2306" width="61.7109375" style="17" customWidth="1"/>
    <col min="2307" max="2307" width="21.42578125" style="17" customWidth="1"/>
    <col min="2308" max="2560" width="9.140625" style="17"/>
    <col min="2561" max="2561" width="16.7109375" style="17" customWidth="1"/>
    <col min="2562" max="2562" width="61.7109375" style="17" customWidth="1"/>
    <col min="2563" max="2563" width="21.42578125" style="17" customWidth="1"/>
    <col min="2564" max="2816" width="9.140625" style="17"/>
    <col min="2817" max="2817" width="16.7109375" style="17" customWidth="1"/>
    <col min="2818" max="2818" width="61.7109375" style="17" customWidth="1"/>
    <col min="2819" max="2819" width="21.42578125" style="17" customWidth="1"/>
    <col min="2820" max="3072" width="9.140625" style="17"/>
    <col min="3073" max="3073" width="16.7109375" style="17" customWidth="1"/>
    <col min="3074" max="3074" width="61.7109375" style="17" customWidth="1"/>
    <col min="3075" max="3075" width="21.42578125" style="17" customWidth="1"/>
    <col min="3076" max="3328" width="9.140625" style="17"/>
    <col min="3329" max="3329" width="16.7109375" style="17" customWidth="1"/>
    <col min="3330" max="3330" width="61.7109375" style="17" customWidth="1"/>
    <col min="3331" max="3331" width="21.42578125" style="17" customWidth="1"/>
    <col min="3332" max="3584" width="9.140625" style="17"/>
    <col min="3585" max="3585" width="16.7109375" style="17" customWidth="1"/>
    <col min="3586" max="3586" width="61.7109375" style="17" customWidth="1"/>
    <col min="3587" max="3587" width="21.42578125" style="17" customWidth="1"/>
    <col min="3588" max="3840" width="9.140625" style="17"/>
    <col min="3841" max="3841" width="16.7109375" style="17" customWidth="1"/>
    <col min="3842" max="3842" width="61.7109375" style="17" customWidth="1"/>
    <col min="3843" max="3843" width="21.42578125" style="17" customWidth="1"/>
    <col min="3844" max="4096" width="9.140625" style="17"/>
    <col min="4097" max="4097" width="16.7109375" style="17" customWidth="1"/>
    <col min="4098" max="4098" width="61.7109375" style="17" customWidth="1"/>
    <col min="4099" max="4099" width="21.42578125" style="17" customWidth="1"/>
    <col min="4100" max="4352" width="9.140625" style="17"/>
    <col min="4353" max="4353" width="16.7109375" style="17" customWidth="1"/>
    <col min="4354" max="4354" width="61.7109375" style="17" customWidth="1"/>
    <col min="4355" max="4355" width="21.42578125" style="17" customWidth="1"/>
    <col min="4356" max="4608" width="9.140625" style="17"/>
    <col min="4609" max="4609" width="16.7109375" style="17" customWidth="1"/>
    <col min="4610" max="4610" width="61.7109375" style="17" customWidth="1"/>
    <col min="4611" max="4611" width="21.42578125" style="17" customWidth="1"/>
    <col min="4612" max="4864" width="9.140625" style="17"/>
    <col min="4865" max="4865" width="16.7109375" style="17" customWidth="1"/>
    <col min="4866" max="4866" width="61.7109375" style="17" customWidth="1"/>
    <col min="4867" max="4867" width="21.42578125" style="17" customWidth="1"/>
    <col min="4868" max="5120" width="9.140625" style="17"/>
    <col min="5121" max="5121" width="16.7109375" style="17" customWidth="1"/>
    <col min="5122" max="5122" width="61.7109375" style="17" customWidth="1"/>
    <col min="5123" max="5123" width="21.42578125" style="17" customWidth="1"/>
    <col min="5124" max="5376" width="9.140625" style="17"/>
    <col min="5377" max="5377" width="16.7109375" style="17" customWidth="1"/>
    <col min="5378" max="5378" width="61.7109375" style="17" customWidth="1"/>
    <col min="5379" max="5379" width="21.42578125" style="17" customWidth="1"/>
    <col min="5380" max="5632" width="9.140625" style="17"/>
    <col min="5633" max="5633" width="16.7109375" style="17" customWidth="1"/>
    <col min="5634" max="5634" width="61.7109375" style="17" customWidth="1"/>
    <col min="5635" max="5635" width="21.42578125" style="17" customWidth="1"/>
    <col min="5636" max="5888" width="9.140625" style="17"/>
    <col min="5889" max="5889" width="16.7109375" style="17" customWidth="1"/>
    <col min="5890" max="5890" width="61.7109375" style="17" customWidth="1"/>
    <col min="5891" max="5891" width="21.42578125" style="17" customWidth="1"/>
    <col min="5892" max="6144" width="9.140625" style="17"/>
    <col min="6145" max="6145" width="16.7109375" style="17" customWidth="1"/>
    <col min="6146" max="6146" width="61.7109375" style="17" customWidth="1"/>
    <col min="6147" max="6147" width="21.42578125" style="17" customWidth="1"/>
    <col min="6148" max="6400" width="9.140625" style="17"/>
    <col min="6401" max="6401" width="16.7109375" style="17" customWidth="1"/>
    <col min="6402" max="6402" width="61.7109375" style="17" customWidth="1"/>
    <col min="6403" max="6403" width="21.42578125" style="17" customWidth="1"/>
    <col min="6404" max="6656" width="9.140625" style="17"/>
    <col min="6657" max="6657" width="16.7109375" style="17" customWidth="1"/>
    <col min="6658" max="6658" width="61.7109375" style="17" customWidth="1"/>
    <col min="6659" max="6659" width="21.42578125" style="17" customWidth="1"/>
    <col min="6660" max="6912" width="9.140625" style="17"/>
    <col min="6913" max="6913" width="16.7109375" style="17" customWidth="1"/>
    <col min="6914" max="6914" width="61.7109375" style="17" customWidth="1"/>
    <col min="6915" max="6915" width="21.42578125" style="17" customWidth="1"/>
    <col min="6916" max="7168" width="9.140625" style="17"/>
    <col min="7169" max="7169" width="16.7109375" style="17" customWidth="1"/>
    <col min="7170" max="7170" width="61.7109375" style="17" customWidth="1"/>
    <col min="7171" max="7171" width="21.42578125" style="17" customWidth="1"/>
    <col min="7172" max="7424" width="9.140625" style="17"/>
    <col min="7425" max="7425" width="16.7109375" style="17" customWidth="1"/>
    <col min="7426" max="7426" width="61.7109375" style="17" customWidth="1"/>
    <col min="7427" max="7427" width="21.42578125" style="17" customWidth="1"/>
    <col min="7428" max="7680" width="9.140625" style="17"/>
    <col min="7681" max="7681" width="16.7109375" style="17" customWidth="1"/>
    <col min="7682" max="7682" width="61.7109375" style="17" customWidth="1"/>
    <col min="7683" max="7683" width="21.42578125" style="17" customWidth="1"/>
    <col min="7684" max="7936" width="9.140625" style="17"/>
    <col min="7937" max="7937" width="16.7109375" style="17" customWidth="1"/>
    <col min="7938" max="7938" width="61.7109375" style="17" customWidth="1"/>
    <col min="7939" max="7939" width="21.42578125" style="17" customWidth="1"/>
    <col min="7940" max="8192" width="9.140625" style="17"/>
    <col min="8193" max="8193" width="16.7109375" style="17" customWidth="1"/>
    <col min="8194" max="8194" width="61.7109375" style="17" customWidth="1"/>
    <col min="8195" max="8195" width="21.42578125" style="17" customWidth="1"/>
    <col min="8196" max="8448" width="9.140625" style="17"/>
    <col min="8449" max="8449" width="16.7109375" style="17" customWidth="1"/>
    <col min="8450" max="8450" width="61.7109375" style="17" customWidth="1"/>
    <col min="8451" max="8451" width="21.42578125" style="17" customWidth="1"/>
    <col min="8452" max="8704" width="9.140625" style="17"/>
    <col min="8705" max="8705" width="16.7109375" style="17" customWidth="1"/>
    <col min="8706" max="8706" width="61.7109375" style="17" customWidth="1"/>
    <col min="8707" max="8707" width="21.42578125" style="17" customWidth="1"/>
    <col min="8708" max="8960" width="9.140625" style="17"/>
    <col min="8961" max="8961" width="16.7109375" style="17" customWidth="1"/>
    <col min="8962" max="8962" width="61.7109375" style="17" customWidth="1"/>
    <col min="8963" max="8963" width="21.42578125" style="17" customWidth="1"/>
    <col min="8964" max="9216" width="9.140625" style="17"/>
    <col min="9217" max="9217" width="16.7109375" style="17" customWidth="1"/>
    <col min="9218" max="9218" width="61.7109375" style="17" customWidth="1"/>
    <col min="9219" max="9219" width="21.42578125" style="17" customWidth="1"/>
    <col min="9220" max="9472" width="9.140625" style="17"/>
    <col min="9473" max="9473" width="16.7109375" style="17" customWidth="1"/>
    <col min="9474" max="9474" width="61.7109375" style="17" customWidth="1"/>
    <col min="9475" max="9475" width="21.42578125" style="17" customWidth="1"/>
    <col min="9476" max="9728" width="9.140625" style="17"/>
    <col min="9729" max="9729" width="16.7109375" style="17" customWidth="1"/>
    <col min="9730" max="9730" width="61.7109375" style="17" customWidth="1"/>
    <col min="9731" max="9731" width="21.42578125" style="17" customWidth="1"/>
    <col min="9732" max="9984" width="9.140625" style="17"/>
    <col min="9985" max="9985" width="16.7109375" style="17" customWidth="1"/>
    <col min="9986" max="9986" width="61.7109375" style="17" customWidth="1"/>
    <col min="9987" max="9987" width="21.42578125" style="17" customWidth="1"/>
    <col min="9988" max="10240" width="9.140625" style="17"/>
    <col min="10241" max="10241" width="16.7109375" style="17" customWidth="1"/>
    <col min="10242" max="10242" width="61.7109375" style="17" customWidth="1"/>
    <col min="10243" max="10243" width="21.42578125" style="17" customWidth="1"/>
    <col min="10244" max="10496" width="9.140625" style="17"/>
    <col min="10497" max="10497" width="16.7109375" style="17" customWidth="1"/>
    <col min="10498" max="10498" width="61.7109375" style="17" customWidth="1"/>
    <col min="10499" max="10499" width="21.42578125" style="17" customWidth="1"/>
    <col min="10500" max="10752" width="9.140625" style="17"/>
    <col min="10753" max="10753" width="16.7109375" style="17" customWidth="1"/>
    <col min="10754" max="10754" width="61.7109375" style="17" customWidth="1"/>
    <col min="10755" max="10755" width="21.42578125" style="17" customWidth="1"/>
    <col min="10756" max="11008" width="9.140625" style="17"/>
    <col min="11009" max="11009" width="16.7109375" style="17" customWidth="1"/>
    <col min="11010" max="11010" width="61.7109375" style="17" customWidth="1"/>
    <col min="11011" max="11011" width="21.42578125" style="17" customWidth="1"/>
    <col min="11012" max="11264" width="9.140625" style="17"/>
    <col min="11265" max="11265" width="16.7109375" style="17" customWidth="1"/>
    <col min="11266" max="11266" width="61.7109375" style="17" customWidth="1"/>
    <col min="11267" max="11267" width="21.42578125" style="17" customWidth="1"/>
    <col min="11268" max="11520" width="9.140625" style="17"/>
    <col min="11521" max="11521" width="16.7109375" style="17" customWidth="1"/>
    <col min="11522" max="11522" width="61.7109375" style="17" customWidth="1"/>
    <col min="11523" max="11523" width="21.42578125" style="17" customWidth="1"/>
    <col min="11524" max="11776" width="9.140625" style="17"/>
    <col min="11777" max="11777" width="16.7109375" style="17" customWidth="1"/>
    <col min="11778" max="11778" width="61.7109375" style="17" customWidth="1"/>
    <col min="11779" max="11779" width="21.42578125" style="17" customWidth="1"/>
    <col min="11780" max="12032" width="9.140625" style="17"/>
    <col min="12033" max="12033" width="16.7109375" style="17" customWidth="1"/>
    <col min="12034" max="12034" width="61.7109375" style="17" customWidth="1"/>
    <col min="12035" max="12035" width="21.42578125" style="17" customWidth="1"/>
    <col min="12036" max="12288" width="9.140625" style="17"/>
    <col min="12289" max="12289" width="16.7109375" style="17" customWidth="1"/>
    <col min="12290" max="12290" width="61.7109375" style="17" customWidth="1"/>
    <col min="12291" max="12291" width="21.42578125" style="17" customWidth="1"/>
    <col min="12292" max="12544" width="9.140625" style="17"/>
    <col min="12545" max="12545" width="16.7109375" style="17" customWidth="1"/>
    <col min="12546" max="12546" width="61.7109375" style="17" customWidth="1"/>
    <col min="12547" max="12547" width="21.42578125" style="17" customWidth="1"/>
    <col min="12548" max="12800" width="9.140625" style="17"/>
    <col min="12801" max="12801" width="16.7109375" style="17" customWidth="1"/>
    <col min="12802" max="12802" width="61.7109375" style="17" customWidth="1"/>
    <col min="12803" max="12803" width="21.42578125" style="17" customWidth="1"/>
    <col min="12804" max="13056" width="9.140625" style="17"/>
    <col min="13057" max="13057" width="16.7109375" style="17" customWidth="1"/>
    <col min="13058" max="13058" width="61.7109375" style="17" customWidth="1"/>
    <col min="13059" max="13059" width="21.42578125" style="17" customWidth="1"/>
    <col min="13060" max="13312" width="9.140625" style="17"/>
    <col min="13313" max="13313" width="16.7109375" style="17" customWidth="1"/>
    <col min="13314" max="13314" width="61.7109375" style="17" customWidth="1"/>
    <col min="13315" max="13315" width="21.42578125" style="17" customWidth="1"/>
    <col min="13316" max="13568" width="9.140625" style="17"/>
    <col min="13569" max="13569" width="16.7109375" style="17" customWidth="1"/>
    <col min="13570" max="13570" width="61.7109375" style="17" customWidth="1"/>
    <col min="13571" max="13571" width="21.42578125" style="17" customWidth="1"/>
    <col min="13572" max="13824" width="9.140625" style="17"/>
    <col min="13825" max="13825" width="16.7109375" style="17" customWidth="1"/>
    <col min="13826" max="13826" width="61.7109375" style="17" customWidth="1"/>
    <col min="13827" max="13827" width="21.42578125" style="17" customWidth="1"/>
    <col min="13828" max="14080" width="9.140625" style="17"/>
    <col min="14081" max="14081" width="16.7109375" style="17" customWidth="1"/>
    <col min="14082" max="14082" width="61.7109375" style="17" customWidth="1"/>
    <col min="14083" max="14083" width="21.42578125" style="17" customWidth="1"/>
    <col min="14084" max="14336" width="9.140625" style="17"/>
    <col min="14337" max="14337" width="16.7109375" style="17" customWidth="1"/>
    <col min="14338" max="14338" width="61.7109375" style="17" customWidth="1"/>
    <col min="14339" max="14339" width="21.42578125" style="17" customWidth="1"/>
    <col min="14340" max="14592" width="9.140625" style="17"/>
    <col min="14593" max="14593" width="16.7109375" style="17" customWidth="1"/>
    <col min="14594" max="14594" width="61.7109375" style="17" customWidth="1"/>
    <col min="14595" max="14595" width="21.42578125" style="17" customWidth="1"/>
    <col min="14596" max="14848" width="9.140625" style="17"/>
    <col min="14849" max="14849" width="16.7109375" style="17" customWidth="1"/>
    <col min="14850" max="14850" width="61.7109375" style="17" customWidth="1"/>
    <col min="14851" max="14851" width="21.42578125" style="17" customWidth="1"/>
    <col min="14852" max="15104" width="9.140625" style="17"/>
    <col min="15105" max="15105" width="16.7109375" style="17" customWidth="1"/>
    <col min="15106" max="15106" width="61.7109375" style="17" customWidth="1"/>
    <col min="15107" max="15107" width="21.42578125" style="17" customWidth="1"/>
    <col min="15108" max="15360" width="9.140625" style="17"/>
    <col min="15361" max="15361" width="16.7109375" style="17" customWidth="1"/>
    <col min="15362" max="15362" width="61.7109375" style="17" customWidth="1"/>
    <col min="15363" max="15363" width="21.42578125" style="17" customWidth="1"/>
    <col min="15364" max="15616" width="9.140625" style="17"/>
    <col min="15617" max="15617" width="16.7109375" style="17" customWidth="1"/>
    <col min="15618" max="15618" width="61.7109375" style="17" customWidth="1"/>
    <col min="15619" max="15619" width="21.42578125" style="17" customWidth="1"/>
    <col min="15620" max="15872" width="9.140625" style="17"/>
    <col min="15873" max="15873" width="16.7109375" style="17" customWidth="1"/>
    <col min="15874" max="15874" width="61.7109375" style="17" customWidth="1"/>
    <col min="15875" max="15875" width="21.42578125" style="17" customWidth="1"/>
    <col min="15876" max="16128" width="9.140625" style="17"/>
    <col min="16129" max="16129" width="16.7109375" style="17" customWidth="1"/>
    <col min="16130" max="16130" width="61.7109375" style="17" customWidth="1"/>
    <col min="16131" max="16131" width="21.42578125" style="17" customWidth="1"/>
    <col min="16132" max="16384" width="9.140625" style="17"/>
  </cols>
  <sheetData>
    <row r="1" spans="1:8" s="12" customFormat="1" ht="16.5" customHeight="1" x14ac:dyDescent="0.25">
      <c r="A1" s="9"/>
      <c r="B1" s="10"/>
      <c r="C1" s="11"/>
      <c r="D1" s="11"/>
      <c r="E1" s="11"/>
      <c r="F1" s="11"/>
      <c r="G1" s="11"/>
      <c r="H1" s="11"/>
    </row>
    <row r="2" spans="1:8" s="13" customFormat="1" ht="21" customHeight="1" x14ac:dyDescent="0.25">
      <c r="A2" s="27"/>
      <c r="B2" s="28"/>
      <c r="C2" s="29"/>
      <c r="D2" s="29"/>
      <c r="E2" s="29"/>
      <c r="F2" s="29"/>
      <c r="G2" s="29"/>
      <c r="H2" s="29"/>
    </row>
    <row r="3" spans="1:8" s="13" customFormat="1" ht="15.75" x14ac:dyDescent="0.25">
      <c r="A3" s="30"/>
      <c r="B3" s="28"/>
      <c r="C3" s="31"/>
      <c r="D3" s="31"/>
      <c r="E3" s="31"/>
      <c r="F3" s="31"/>
      <c r="G3" s="31"/>
      <c r="H3" s="31"/>
    </row>
    <row r="4" spans="1:8" s="16" customFormat="1" ht="15.95" customHeight="1" thickBot="1" x14ac:dyDescent="0.3">
      <c r="A4" s="14"/>
      <c r="B4" s="14"/>
      <c r="C4" s="15"/>
      <c r="D4" s="15"/>
      <c r="E4" s="15"/>
      <c r="F4" s="15"/>
      <c r="G4" s="15"/>
      <c r="H4" s="15" t="s">
        <v>249</v>
      </c>
    </row>
    <row r="5" spans="1:8" s="363" customFormat="1" ht="21.75" thickBot="1" x14ac:dyDescent="0.3">
      <c r="A5" s="361" t="s">
        <v>266</v>
      </c>
      <c r="B5" s="362" t="s">
        <v>253</v>
      </c>
      <c r="C5" s="492" t="s">
        <v>437</v>
      </c>
      <c r="D5" s="493"/>
      <c r="E5" s="494"/>
      <c r="F5" s="492" t="s">
        <v>438</v>
      </c>
      <c r="G5" s="493"/>
      <c r="H5" s="494"/>
    </row>
    <row r="6" spans="1:8" s="367" customFormat="1" ht="12.95" customHeight="1" thickBot="1" x14ac:dyDescent="0.3">
      <c r="A6" s="364" t="s">
        <v>240</v>
      </c>
      <c r="B6" s="365" t="s">
        <v>241</v>
      </c>
      <c r="C6" s="366" t="s">
        <v>242</v>
      </c>
      <c r="D6" s="366" t="s">
        <v>250</v>
      </c>
      <c r="E6" s="366" t="s">
        <v>251</v>
      </c>
      <c r="F6" s="366" t="s">
        <v>252</v>
      </c>
      <c r="G6" s="366" t="s">
        <v>387</v>
      </c>
      <c r="H6" s="366" t="s">
        <v>429</v>
      </c>
    </row>
    <row r="7" spans="1:8" s="367" customFormat="1" ht="12.95" customHeight="1" x14ac:dyDescent="0.25">
      <c r="A7" s="495"/>
      <c r="B7" s="495" t="s">
        <v>254</v>
      </c>
      <c r="C7" s="497" t="s">
        <v>260</v>
      </c>
      <c r="D7" s="495" t="s">
        <v>261</v>
      </c>
      <c r="E7" s="495" t="s">
        <v>262</v>
      </c>
      <c r="F7" s="497" t="s">
        <v>260</v>
      </c>
      <c r="G7" s="495" t="s">
        <v>261</v>
      </c>
      <c r="H7" s="495" t="s">
        <v>262</v>
      </c>
    </row>
    <row r="8" spans="1:8" s="367" customFormat="1" ht="15.95" customHeight="1" thickBot="1" x14ac:dyDescent="0.3">
      <c r="A8" s="496"/>
      <c r="B8" s="496"/>
      <c r="C8" s="498"/>
      <c r="D8" s="496"/>
      <c r="E8" s="496"/>
      <c r="F8" s="498"/>
      <c r="G8" s="496"/>
      <c r="H8" s="496"/>
    </row>
    <row r="9" spans="1:8" s="367" customFormat="1" ht="12" customHeight="1" thickBot="1" x14ac:dyDescent="0.3">
      <c r="A9" s="368" t="s">
        <v>5</v>
      </c>
      <c r="B9" s="278" t="s">
        <v>6</v>
      </c>
      <c r="C9" s="266">
        <f>+C10+C11+C12+C13+C14+C15</f>
        <v>65680</v>
      </c>
      <c r="D9" s="266">
        <f>+D10+D11+D12+D13+D14+D15</f>
        <v>0</v>
      </c>
      <c r="E9" s="266">
        <f>C9+D9</f>
        <v>65680</v>
      </c>
      <c r="F9" s="266">
        <f>+F10+F11+F12+F13+F14+F15</f>
        <v>68232</v>
      </c>
      <c r="G9" s="266">
        <f>+G10+G11+G12+G13+G14+G15</f>
        <v>0</v>
      </c>
      <c r="H9" s="266">
        <f>F9+G9</f>
        <v>68232</v>
      </c>
    </row>
    <row r="10" spans="1:8" s="371" customFormat="1" ht="12" customHeight="1" x14ac:dyDescent="0.2">
      <c r="A10" s="369" t="s">
        <v>7</v>
      </c>
      <c r="B10" s="370" t="s">
        <v>8</v>
      </c>
      <c r="C10" s="249">
        <v>11621</v>
      </c>
      <c r="D10" s="249"/>
      <c r="E10" s="249">
        <f>D10+C10</f>
        <v>11621</v>
      </c>
      <c r="F10" s="249">
        <v>14659</v>
      </c>
      <c r="G10" s="249"/>
      <c r="H10" s="249">
        <f>G10+F10</f>
        <v>14659</v>
      </c>
    </row>
    <row r="11" spans="1:8" s="374" customFormat="1" ht="12" customHeight="1" x14ac:dyDescent="0.2">
      <c r="A11" s="372" t="s">
        <v>9</v>
      </c>
      <c r="B11" s="373" t="s">
        <v>10</v>
      </c>
      <c r="C11" s="253">
        <v>15968</v>
      </c>
      <c r="D11" s="253"/>
      <c r="E11" s="249">
        <f t="shared" ref="E11:E13" si="0">D11+C11</f>
        <v>15968</v>
      </c>
      <c r="F11" s="253">
        <v>15968</v>
      </c>
      <c r="G11" s="253"/>
      <c r="H11" s="249">
        <f t="shared" ref="H11:H14" si="1">G11+F11</f>
        <v>15968</v>
      </c>
    </row>
    <row r="12" spans="1:8" s="374" customFormat="1" ht="12" customHeight="1" x14ac:dyDescent="0.2">
      <c r="A12" s="372" t="s">
        <v>11</v>
      </c>
      <c r="B12" s="373" t="s">
        <v>12</v>
      </c>
      <c r="C12" s="253">
        <v>26067</v>
      </c>
      <c r="D12" s="253"/>
      <c r="E12" s="249">
        <f t="shared" si="0"/>
        <v>26067</v>
      </c>
      <c r="F12" s="253">
        <v>23029</v>
      </c>
      <c r="G12" s="253"/>
      <c r="H12" s="249">
        <f t="shared" si="1"/>
        <v>23029</v>
      </c>
    </row>
    <row r="13" spans="1:8" s="374" customFormat="1" ht="12" customHeight="1" x14ac:dyDescent="0.2">
      <c r="A13" s="372" t="s">
        <v>13</v>
      </c>
      <c r="B13" s="373" t="s">
        <v>14</v>
      </c>
      <c r="C13" s="253">
        <v>856</v>
      </c>
      <c r="D13" s="253"/>
      <c r="E13" s="249">
        <f t="shared" si="0"/>
        <v>856</v>
      </c>
      <c r="F13" s="253">
        <v>856</v>
      </c>
      <c r="G13" s="253"/>
      <c r="H13" s="249">
        <f t="shared" si="1"/>
        <v>856</v>
      </c>
    </row>
    <row r="14" spans="1:8" s="374" customFormat="1" ht="12" customHeight="1" x14ac:dyDescent="0.2">
      <c r="A14" s="372" t="s">
        <v>15</v>
      </c>
      <c r="B14" s="373" t="s">
        <v>16</v>
      </c>
      <c r="C14" s="253"/>
      <c r="D14" s="253"/>
      <c r="E14" s="249"/>
      <c r="F14" s="253">
        <v>6632</v>
      </c>
      <c r="G14" s="253"/>
      <c r="H14" s="249">
        <f t="shared" si="1"/>
        <v>6632</v>
      </c>
    </row>
    <row r="15" spans="1:8" s="371" customFormat="1" ht="12" customHeight="1" thickBot="1" x14ac:dyDescent="0.25">
      <c r="A15" s="375" t="s">
        <v>17</v>
      </c>
      <c r="B15" s="376" t="s">
        <v>18</v>
      </c>
      <c r="C15" s="249">
        <v>11168</v>
      </c>
      <c r="D15" s="249"/>
      <c r="E15" s="249">
        <f>C15+D15</f>
        <v>11168</v>
      </c>
      <c r="F15" s="249">
        <v>7088</v>
      </c>
      <c r="G15" s="249"/>
      <c r="H15" s="249">
        <f>F15+G15</f>
        <v>7088</v>
      </c>
    </row>
    <row r="16" spans="1:8" s="371" customFormat="1" ht="12" customHeight="1" thickBot="1" x14ac:dyDescent="0.3">
      <c r="A16" s="239" t="s">
        <v>19</v>
      </c>
      <c r="B16" s="377" t="s">
        <v>20</v>
      </c>
      <c r="C16" s="266">
        <f>+C17+C18+C19+C20+C21</f>
        <v>0</v>
      </c>
      <c r="D16" s="266">
        <f>+D17+D18+D19+D20+D21</f>
        <v>0</v>
      </c>
      <c r="E16" s="266">
        <f>C16+D16</f>
        <v>0</v>
      </c>
      <c r="F16" s="266">
        <f>+F17+F18+F19+F20+F21</f>
        <v>0</v>
      </c>
      <c r="G16" s="266">
        <f>+G17+G18+G19+G20+G21</f>
        <v>0</v>
      </c>
      <c r="H16" s="266">
        <f>F16+G16</f>
        <v>0</v>
      </c>
    </row>
    <row r="17" spans="1:8" s="371" customFormat="1" ht="12" customHeight="1" x14ac:dyDescent="0.2">
      <c r="A17" s="369" t="s">
        <v>21</v>
      </c>
      <c r="B17" s="370" t="s">
        <v>22</v>
      </c>
      <c r="C17" s="249"/>
      <c r="D17" s="249"/>
      <c r="E17" s="249">
        <f>C17+D17</f>
        <v>0</v>
      </c>
      <c r="F17" s="249"/>
      <c r="G17" s="249"/>
      <c r="H17" s="249">
        <f>F17+G17</f>
        <v>0</v>
      </c>
    </row>
    <row r="18" spans="1:8" s="371" customFormat="1" ht="12" customHeight="1" x14ac:dyDescent="0.2">
      <c r="A18" s="372" t="s">
        <v>23</v>
      </c>
      <c r="B18" s="373" t="s">
        <v>24</v>
      </c>
      <c r="C18" s="253"/>
      <c r="D18" s="253"/>
      <c r="E18" s="249">
        <f t="shared" ref="E18:E22" si="2">C18+D18</f>
        <v>0</v>
      </c>
      <c r="F18" s="253"/>
      <c r="G18" s="253"/>
      <c r="H18" s="249">
        <f t="shared" ref="H18:H22" si="3">F18+G18</f>
        <v>0</v>
      </c>
    </row>
    <row r="19" spans="1:8" s="371" customFormat="1" ht="12" customHeight="1" x14ac:dyDescent="0.2">
      <c r="A19" s="372" t="s">
        <v>25</v>
      </c>
      <c r="B19" s="373" t="s">
        <v>26</v>
      </c>
      <c r="C19" s="253"/>
      <c r="D19" s="253"/>
      <c r="E19" s="249">
        <f t="shared" si="2"/>
        <v>0</v>
      </c>
      <c r="F19" s="253">
        <v>0</v>
      </c>
      <c r="G19" s="253"/>
      <c r="H19" s="249">
        <v>0</v>
      </c>
    </row>
    <row r="20" spans="1:8" s="371" customFormat="1" ht="12" customHeight="1" x14ac:dyDescent="0.2">
      <c r="A20" s="372" t="s">
        <v>27</v>
      </c>
      <c r="B20" s="373" t="s">
        <v>28</v>
      </c>
      <c r="C20" s="253"/>
      <c r="D20" s="253"/>
      <c r="E20" s="249">
        <f t="shared" si="2"/>
        <v>0</v>
      </c>
      <c r="F20" s="253"/>
      <c r="G20" s="253"/>
      <c r="H20" s="249">
        <f t="shared" si="3"/>
        <v>0</v>
      </c>
    </row>
    <row r="21" spans="1:8" s="371" customFormat="1" ht="12" customHeight="1" x14ac:dyDescent="0.2">
      <c r="A21" s="372" t="s">
        <v>29</v>
      </c>
      <c r="B21" s="373" t="s">
        <v>30</v>
      </c>
      <c r="C21" s="253"/>
      <c r="D21" s="253"/>
      <c r="E21" s="249">
        <f t="shared" si="2"/>
        <v>0</v>
      </c>
      <c r="F21" s="253"/>
      <c r="G21" s="253"/>
      <c r="H21" s="249">
        <f t="shared" si="3"/>
        <v>0</v>
      </c>
    </row>
    <row r="22" spans="1:8" s="374" customFormat="1" ht="12" customHeight="1" thickBot="1" x14ac:dyDescent="0.25">
      <c r="A22" s="375" t="s">
        <v>31</v>
      </c>
      <c r="B22" s="376" t="s">
        <v>32</v>
      </c>
      <c r="C22" s="254"/>
      <c r="D22" s="254"/>
      <c r="E22" s="249">
        <f t="shared" si="2"/>
        <v>0</v>
      </c>
      <c r="F22" s="254"/>
      <c r="G22" s="254"/>
      <c r="H22" s="249">
        <f t="shared" si="3"/>
        <v>0</v>
      </c>
    </row>
    <row r="23" spans="1:8" s="374" customFormat="1" ht="12" customHeight="1" thickBot="1" x14ac:dyDescent="0.3">
      <c r="A23" s="239" t="s">
        <v>33</v>
      </c>
      <c r="B23" s="278" t="s">
        <v>34</v>
      </c>
      <c r="C23" s="266">
        <f>+C24+C25+C26+C27+C28</f>
        <v>238254</v>
      </c>
      <c r="D23" s="266">
        <f>+D24+D25+D26+D27+D28</f>
        <v>0</v>
      </c>
      <c r="E23" s="266">
        <f>D23+C23</f>
        <v>238254</v>
      </c>
      <c r="F23" s="266">
        <f>+F24+F25+F26+F27+F28</f>
        <v>238254</v>
      </c>
      <c r="G23" s="266">
        <f>+G24+G25+G26+G27+G28</f>
        <v>0</v>
      </c>
      <c r="H23" s="266">
        <f>G23+F23</f>
        <v>238254</v>
      </c>
    </row>
    <row r="24" spans="1:8" s="374" customFormat="1" ht="12" customHeight="1" x14ac:dyDescent="0.2">
      <c r="A24" s="369" t="s">
        <v>35</v>
      </c>
      <c r="B24" s="370" t="s">
        <v>36</v>
      </c>
      <c r="C24" s="249"/>
      <c r="D24" s="249"/>
      <c r="E24" s="249">
        <f>D24+C24</f>
        <v>0</v>
      </c>
      <c r="F24" s="249"/>
      <c r="G24" s="249"/>
      <c r="H24" s="249">
        <f>G24+F24</f>
        <v>0</v>
      </c>
    </row>
    <row r="25" spans="1:8" s="371" customFormat="1" ht="12" customHeight="1" x14ac:dyDescent="0.2">
      <c r="A25" s="372" t="s">
        <v>37</v>
      </c>
      <c r="B25" s="373" t="s">
        <v>38</v>
      </c>
      <c r="C25" s="253"/>
      <c r="D25" s="253"/>
      <c r="E25" s="249">
        <f t="shared" ref="E25:E29" si="4">D25+C25</f>
        <v>0</v>
      </c>
      <c r="F25" s="253"/>
      <c r="G25" s="253"/>
      <c r="H25" s="249">
        <f t="shared" ref="H25:H27" si="5">G25+F25</f>
        <v>0</v>
      </c>
    </row>
    <row r="26" spans="1:8" s="374" customFormat="1" ht="12" customHeight="1" x14ac:dyDescent="0.2">
      <c r="A26" s="372" t="s">
        <v>39</v>
      </c>
      <c r="B26" s="373" t="s">
        <v>40</v>
      </c>
      <c r="C26" s="253"/>
      <c r="D26" s="253"/>
      <c r="E26" s="249">
        <f t="shared" si="4"/>
        <v>0</v>
      </c>
      <c r="F26" s="253"/>
      <c r="G26" s="253"/>
      <c r="H26" s="249">
        <f t="shared" si="5"/>
        <v>0</v>
      </c>
    </row>
    <row r="27" spans="1:8" s="374" customFormat="1" ht="12" customHeight="1" x14ac:dyDescent="0.2">
      <c r="A27" s="372" t="s">
        <v>41</v>
      </c>
      <c r="B27" s="373" t="s">
        <v>42</v>
      </c>
      <c r="C27" s="253"/>
      <c r="D27" s="253"/>
      <c r="E27" s="249">
        <f t="shared" si="4"/>
        <v>0</v>
      </c>
      <c r="F27" s="253"/>
      <c r="G27" s="253"/>
      <c r="H27" s="249">
        <f t="shared" si="5"/>
        <v>0</v>
      </c>
    </row>
    <row r="28" spans="1:8" s="374" customFormat="1" ht="12" customHeight="1" x14ac:dyDescent="0.2">
      <c r="A28" s="372" t="s">
        <v>43</v>
      </c>
      <c r="B28" s="373" t="s">
        <v>44</v>
      </c>
      <c r="C28" s="253">
        <v>238254</v>
      </c>
      <c r="D28" s="253"/>
      <c r="E28" s="249">
        <f>D28+C28</f>
        <v>238254</v>
      </c>
      <c r="F28" s="253">
        <v>238254</v>
      </c>
      <c r="G28" s="253"/>
      <c r="H28" s="249">
        <f>G28+F28</f>
        <v>238254</v>
      </c>
    </row>
    <row r="29" spans="1:8" s="374" customFormat="1" ht="12" customHeight="1" thickBot="1" x14ac:dyDescent="0.25">
      <c r="A29" s="375" t="s">
        <v>45</v>
      </c>
      <c r="B29" s="376" t="s">
        <v>46</v>
      </c>
      <c r="C29" s="254">
        <v>232222</v>
      </c>
      <c r="D29" s="254"/>
      <c r="E29" s="249">
        <f t="shared" si="4"/>
        <v>232222</v>
      </c>
      <c r="F29" s="254">
        <v>232222</v>
      </c>
      <c r="G29" s="254"/>
      <c r="H29" s="249">
        <f t="shared" ref="H29" si="6">G29+F29</f>
        <v>232222</v>
      </c>
    </row>
    <row r="30" spans="1:8" s="374" customFormat="1" ht="12" customHeight="1" thickBot="1" x14ac:dyDescent="0.3">
      <c r="A30" s="239" t="s">
        <v>47</v>
      </c>
      <c r="B30" s="278" t="s">
        <v>48</v>
      </c>
      <c r="C30" s="276">
        <f>+C31+C34+C35+C36</f>
        <v>6155</v>
      </c>
      <c r="D30" s="276">
        <f>+D31+D34+D35+D36</f>
        <v>0</v>
      </c>
      <c r="E30" s="276">
        <f>D30+C30</f>
        <v>6155</v>
      </c>
      <c r="F30" s="276">
        <f>+F31+F34+F35+F36</f>
        <v>6155</v>
      </c>
      <c r="G30" s="276">
        <f>+G31+G34+G35+G36</f>
        <v>0</v>
      </c>
      <c r="H30" s="276">
        <f>G30+F30</f>
        <v>6155</v>
      </c>
    </row>
    <row r="31" spans="1:8" s="374" customFormat="1" ht="12" customHeight="1" x14ac:dyDescent="0.2">
      <c r="A31" s="369" t="s">
        <v>49</v>
      </c>
      <c r="B31" s="370" t="s">
        <v>50</v>
      </c>
      <c r="C31" s="378">
        <f>+C32+C33</f>
        <v>4800</v>
      </c>
      <c r="D31" s="378">
        <f>+D32+D33</f>
        <v>0</v>
      </c>
      <c r="E31" s="378">
        <f>D31+C31</f>
        <v>4800</v>
      </c>
      <c r="F31" s="378">
        <f>+F32+F33</f>
        <v>4800</v>
      </c>
      <c r="G31" s="378">
        <f>+G32+G33</f>
        <v>0</v>
      </c>
      <c r="H31" s="378">
        <f>G31+F31</f>
        <v>4800</v>
      </c>
    </row>
    <row r="32" spans="1:8" s="374" customFormat="1" ht="12" customHeight="1" x14ac:dyDescent="0.2">
      <c r="A32" s="372" t="s">
        <v>51</v>
      </c>
      <c r="B32" s="373" t="s">
        <v>52</v>
      </c>
      <c r="C32" s="253">
        <v>2000</v>
      </c>
      <c r="D32" s="253"/>
      <c r="E32" s="378">
        <f t="shared" ref="E32:E36" si="7">D32+C32</f>
        <v>2000</v>
      </c>
      <c r="F32" s="253">
        <v>2000</v>
      </c>
      <c r="G32" s="253"/>
      <c r="H32" s="378">
        <f t="shared" ref="H32:H36" si="8">G32+F32</f>
        <v>2000</v>
      </c>
    </row>
    <row r="33" spans="1:8" s="374" customFormat="1" ht="12" customHeight="1" x14ac:dyDescent="0.2">
      <c r="A33" s="372" t="s">
        <v>53</v>
      </c>
      <c r="B33" s="373" t="s">
        <v>54</v>
      </c>
      <c r="C33" s="253">
        <v>2800</v>
      </c>
      <c r="D33" s="253"/>
      <c r="E33" s="378">
        <f t="shared" si="7"/>
        <v>2800</v>
      </c>
      <c r="F33" s="253">
        <v>2800</v>
      </c>
      <c r="G33" s="253"/>
      <c r="H33" s="378">
        <f t="shared" si="8"/>
        <v>2800</v>
      </c>
    </row>
    <row r="34" spans="1:8" s="374" customFormat="1" ht="12" customHeight="1" x14ac:dyDescent="0.2">
      <c r="A34" s="372" t="s">
        <v>55</v>
      </c>
      <c r="B34" s="373" t="s">
        <v>56</v>
      </c>
      <c r="C34" s="253">
        <v>960</v>
      </c>
      <c r="D34" s="253"/>
      <c r="E34" s="378">
        <f t="shared" si="7"/>
        <v>960</v>
      </c>
      <c r="F34" s="253">
        <v>960</v>
      </c>
      <c r="G34" s="253"/>
      <c r="H34" s="378">
        <f t="shared" si="8"/>
        <v>960</v>
      </c>
    </row>
    <row r="35" spans="1:8" s="374" customFormat="1" ht="12" customHeight="1" x14ac:dyDescent="0.2">
      <c r="A35" s="372" t="s">
        <v>57</v>
      </c>
      <c r="B35" s="373" t="s">
        <v>58</v>
      </c>
      <c r="C35" s="253">
        <v>210</v>
      </c>
      <c r="D35" s="253"/>
      <c r="E35" s="378">
        <f t="shared" si="7"/>
        <v>210</v>
      </c>
      <c r="F35" s="253">
        <v>210</v>
      </c>
      <c r="G35" s="253"/>
      <c r="H35" s="378">
        <f t="shared" si="8"/>
        <v>210</v>
      </c>
    </row>
    <row r="36" spans="1:8" s="374" customFormat="1" ht="12" customHeight="1" thickBot="1" x14ac:dyDescent="0.25">
      <c r="A36" s="375" t="s">
        <v>59</v>
      </c>
      <c r="B36" s="376" t="s">
        <v>60</v>
      </c>
      <c r="C36" s="254">
        <v>185</v>
      </c>
      <c r="D36" s="254"/>
      <c r="E36" s="378">
        <f t="shared" si="7"/>
        <v>185</v>
      </c>
      <c r="F36" s="254">
        <v>185</v>
      </c>
      <c r="G36" s="254"/>
      <c r="H36" s="378">
        <f t="shared" si="8"/>
        <v>185</v>
      </c>
    </row>
    <row r="37" spans="1:8" s="374" customFormat="1" ht="12" customHeight="1" thickBot="1" x14ac:dyDescent="0.3">
      <c r="A37" s="239" t="s">
        <v>61</v>
      </c>
      <c r="B37" s="278" t="s">
        <v>62</v>
      </c>
      <c r="C37" s="266">
        <f>SUM(C38:C47)</f>
        <v>1093</v>
      </c>
      <c r="D37" s="266">
        <f>SUM(D38:D47)</f>
        <v>7793</v>
      </c>
      <c r="E37" s="266">
        <f>D37+C37</f>
        <v>8886</v>
      </c>
      <c r="F37" s="266">
        <f>SUM(F38:F47)</f>
        <v>5457</v>
      </c>
      <c r="G37" s="266">
        <f>SUM(G38:G47)</f>
        <v>8797</v>
      </c>
      <c r="H37" s="266">
        <f>G37+F37</f>
        <v>14254</v>
      </c>
    </row>
    <row r="38" spans="1:8" s="374" customFormat="1" ht="12" customHeight="1" x14ac:dyDescent="0.2">
      <c r="A38" s="369" t="s">
        <v>63</v>
      </c>
      <c r="B38" s="370" t="s">
        <v>64</v>
      </c>
      <c r="C38" s="249"/>
      <c r="D38" s="249"/>
      <c r="E38" s="249">
        <f>D38+C38</f>
        <v>0</v>
      </c>
      <c r="F38" s="249">
        <v>150</v>
      </c>
      <c r="G38" s="249"/>
      <c r="H38" s="249">
        <f>G38+F38</f>
        <v>150</v>
      </c>
    </row>
    <row r="39" spans="1:8" s="374" customFormat="1" ht="12" customHeight="1" x14ac:dyDescent="0.2">
      <c r="A39" s="372" t="s">
        <v>65</v>
      </c>
      <c r="B39" s="373" t="s">
        <v>66</v>
      </c>
      <c r="C39" s="253">
        <v>993</v>
      </c>
      <c r="D39" s="253">
        <v>4409</v>
      </c>
      <c r="E39" s="249">
        <f t="shared" ref="E39:E48" si="9">D39+C39</f>
        <v>5402</v>
      </c>
      <c r="F39" s="253">
        <f>6847-G39</f>
        <v>1660</v>
      </c>
      <c r="G39" s="253">
        <f>389+4798</f>
        <v>5187</v>
      </c>
      <c r="H39" s="249">
        <f t="shared" ref="H39:H47" si="10">G39+F39</f>
        <v>6847</v>
      </c>
    </row>
    <row r="40" spans="1:8" s="374" customFormat="1" ht="12" customHeight="1" x14ac:dyDescent="0.2">
      <c r="A40" s="372" t="s">
        <v>67</v>
      </c>
      <c r="B40" s="373" t="s">
        <v>68</v>
      </c>
      <c r="C40" s="253"/>
      <c r="D40" s="253"/>
      <c r="E40" s="249">
        <f t="shared" si="9"/>
        <v>0</v>
      </c>
      <c r="F40" s="253">
        <v>1000</v>
      </c>
      <c r="G40" s="253"/>
      <c r="H40" s="249">
        <f t="shared" si="10"/>
        <v>1000</v>
      </c>
    </row>
    <row r="41" spans="1:8" s="374" customFormat="1" ht="12" customHeight="1" x14ac:dyDescent="0.2">
      <c r="A41" s="372" t="s">
        <v>69</v>
      </c>
      <c r="B41" s="373" t="s">
        <v>70</v>
      </c>
      <c r="C41" s="253"/>
      <c r="D41" s="253"/>
      <c r="E41" s="249">
        <f t="shared" si="9"/>
        <v>0</v>
      </c>
      <c r="F41" s="253"/>
      <c r="G41" s="253"/>
      <c r="H41" s="249">
        <f t="shared" si="10"/>
        <v>0</v>
      </c>
    </row>
    <row r="42" spans="1:8" s="374" customFormat="1" ht="12" customHeight="1" x14ac:dyDescent="0.2">
      <c r="A42" s="372" t="s">
        <v>71</v>
      </c>
      <c r="B42" s="373" t="s">
        <v>72</v>
      </c>
      <c r="C42" s="253"/>
      <c r="D42" s="253">
        <v>1728</v>
      </c>
      <c r="E42" s="249">
        <f t="shared" si="9"/>
        <v>1728</v>
      </c>
      <c r="F42" s="253">
        <f>3697-G42</f>
        <v>1969</v>
      </c>
      <c r="G42" s="253">
        <f>1145+583</f>
        <v>1728</v>
      </c>
      <c r="H42" s="249">
        <f t="shared" si="10"/>
        <v>3697</v>
      </c>
    </row>
    <row r="43" spans="1:8" s="374" customFormat="1" ht="12" customHeight="1" x14ac:dyDescent="0.2">
      <c r="A43" s="372" t="s">
        <v>73</v>
      </c>
      <c r="B43" s="373" t="s">
        <v>74</v>
      </c>
      <c r="C43" s="253"/>
      <c r="D43" s="253">
        <v>1656</v>
      </c>
      <c r="E43" s="249">
        <f t="shared" si="9"/>
        <v>1656</v>
      </c>
      <c r="F43" s="253">
        <f>2338-G43</f>
        <v>471</v>
      </c>
      <c r="G43" s="253">
        <v>1867</v>
      </c>
      <c r="H43" s="249">
        <f t="shared" si="10"/>
        <v>2338</v>
      </c>
    </row>
    <row r="44" spans="1:8" s="374" customFormat="1" ht="12" customHeight="1" x14ac:dyDescent="0.2">
      <c r="A44" s="372" t="s">
        <v>75</v>
      </c>
      <c r="B44" s="373" t="s">
        <v>76</v>
      </c>
      <c r="C44" s="253"/>
      <c r="D44" s="253"/>
      <c r="E44" s="249">
        <f t="shared" si="9"/>
        <v>0</v>
      </c>
      <c r="F44" s="253"/>
      <c r="G44" s="253"/>
      <c r="H44" s="249">
        <f t="shared" si="10"/>
        <v>0</v>
      </c>
    </row>
    <row r="45" spans="1:8" s="374" customFormat="1" ht="12" customHeight="1" x14ac:dyDescent="0.2">
      <c r="A45" s="372" t="s">
        <v>77</v>
      </c>
      <c r="B45" s="373" t="s">
        <v>78</v>
      </c>
      <c r="C45" s="253">
        <v>100</v>
      </c>
      <c r="D45" s="253"/>
      <c r="E45" s="249">
        <f t="shared" si="9"/>
        <v>100</v>
      </c>
      <c r="F45" s="253">
        <v>100</v>
      </c>
      <c r="G45" s="253">
        <v>15</v>
      </c>
      <c r="H45" s="249">
        <f t="shared" si="10"/>
        <v>115</v>
      </c>
    </row>
    <row r="46" spans="1:8" s="374" customFormat="1" ht="12" customHeight="1" x14ac:dyDescent="0.2">
      <c r="A46" s="372" t="s">
        <v>79</v>
      </c>
      <c r="B46" s="373" t="s">
        <v>80</v>
      </c>
      <c r="C46" s="279"/>
      <c r="D46" s="279"/>
      <c r="E46" s="249">
        <f t="shared" si="9"/>
        <v>0</v>
      </c>
      <c r="F46" s="279"/>
      <c r="G46" s="279"/>
      <c r="H46" s="249">
        <f t="shared" si="10"/>
        <v>0</v>
      </c>
    </row>
    <row r="47" spans="1:8" s="374" customFormat="1" ht="12" customHeight="1" thickBot="1" x14ac:dyDescent="0.25">
      <c r="A47" s="375" t="s">
        <v>81</v>
      </c>
      <c r="B47" s="376" t="s">
        <v>82</v>
      </c>
      <c r="C47" s="281"/>
      <c r="D47" s="281"/>
      <c r="E47" s="249">
        <f t="shared" si="9"/>
        <v>0</v>
      </c>
      <c r="F47" s="281">
        <v>107</v>
      </c>
      <c r="G47" s="281"/>
      <c r="H47" s="249">
        <f t="shared" si="10"/>
        <v>107</v>
      </c>
    </row>
    <row r="48" spans="1:8" s="374" customFormat="1" ht="12" customHeight="1" thickBot="1" x14ac:dyDescent="0.3">
      <c r="A48" s="239" t="s">
        <v>83</v>
      </c>
      <c r="B48" s="278" t="s">
        <v>84</v>
      </c>
      <c r="C48" s="266">
        <f>SUM(C49:C53)</f>
        <v>0</v>
      </c>
      <c r="D48" s="266">
        <f>SUM(D49:D53)</f>
        <v>0</v>
      </c>
      <c r="E48" s="249">
        <f t="shared" si="9"/>
        <v>0</v>
      </c>
      <c r="F48" s="266">
        <f>SUM(F49:F53)</f>
        <v>0</v>
      </c>
      <c r="G48" s="266">
        <f>SUM(G49:G53)</f>
        <v>0</v>
      </c>
      <c r="H48" s="249">
        <f t="shared" ref="H48" si="11">G48+F48</f>
        <v>0</v>
      </c>
    </row>
    <row r="49" spans="1:8" s="374" customFormat="1" ht="12" customHeight="1" x14ac:dyDescent="0.2">
      <c r="A49" s="369" t="s">
        <v>85</v>
      </c>
      <c r="B49" s="370" t="s">
        <v>86</v>
      </c>
      <c r="C49" s="280"/>
      <c r="D49" s="280"/>
      <c r="E49" s="280"/>
      <c r="F49" s="280"/>
      <c r="G49" s="280"/>
      <c r="H49" s="280"/>
    </row>
    <row r="50" spans="1:8" s="374" customFormat="1" ht="12" customHeight="1" x14ac:dyDescent="0.2">
      <c r="A50" s="372" t="s">
        <v>87</v>
      </c>
      <c r="B50" s="373" t="s">
        <v>88</v>
      </c>
      <c r="C50" s="279"/>
      <c r="D50" s="279"/>
      <c r="E50" s="279"/>
      <c r="F50" s="279"/>
      <c r="G50" s="279"/>
      <c r="H50" s="279"/>
    </row>
    <row r="51" spans="1:8" s="374" customFormat="1" ht="12" customHeight="1" x14ac:dyDescent="0.2">
      <c r="A51" s="372" t="s">
        <v>89</v>
      </c>
      <c r="B51" s="373" t="s">
        <v>90</v>
      </c>
      <c r="C51" s="279"/>
      <c r="D51" s="279"/>
      <c r="E51" s="279"/>
      <c r="F51" s="279"/>
      <c r="G51" s="279"/>
      <c r="H51" s="279"/>
    </row>
    <row r="52" spans="1:8" s="374" customFormat="1" ht="12" customHeight="1" x14ac:dyDescent="0.2">
      <c r="A52" s="372" t="s">
        <v>91</v>
      </c>
      <c r="B52" s="373" t="s">
        <v>92</v>
      </c>
      <c r="C52" s="279"/>
      <c r="D52" s="279"/>
      <c r="E52" s="279"/>
      <c r="F52" s="279"/>
      <c r="G52" s="279"/>
      <c r="H52" s="279"/>
    </row>
    <row r="53" spans="1:8" s="374" customFormat="1" ht="12" customHeight="1" thickBot="1" x14ac:dyDescent="0.25">
      <c r="A53" s="375" t="s">
        <v>93</v>
      </c>
      <c r="B53" s="376" t="s">
        <v>94</v>
      </c>
      <c r="C53" s="281"/>
      <c r="D53" s="281"/>
      <c r="E53" s="281"/>
      <c r="F53" s="281"/>
      <c r="G53" s="281"/>
      <c r="H53" s="281"/>
    </row>
    <row r="54" spans="1:8" s="374" customFormat="1" ht="12" customHeight="1" thickBot="1" x14ac:dyDescent="0.3">
      <c r="A54" s="239" t="s">
        <v>95</v>
      </c>
      <c r="B54" s="278" t="s">
        <v>96</v>
      </c>
      <c r="C54" s="266">
        <f>SUM(C55:C57)</f>
        <v>15815</v>
      </c>
      <c r="D54" s="266">
        <f>SUM(D55:D57)</f>
        <v>0</v>
      </c>
      <c r="E54" s="266">
        <f>D54+C54</f>
        <v>15815</v>
      </c>
      <c r="F54" s="266">
        <f>SUM(F55:F57)</f>
        <v>59557</v>
      </c>
      <c r="G54" s="266">
        <f>SUM(G55:G57)</f>
        <v>0</v>
      </c>
      <c r="H54" s="266">
        <f>G54+F54</f>
        <v>59557</v>
      </c>
    </row>
    <row r="55" spans="1:8" s="374" customFormat="1" ht="12" customHeight="1" x14ac:dyDescent="0.2">
      <c r="A55" s="369" t="s">
        <v>97</v>
      </c>
      <c r="B55" s="370" t="s">
        <v>98</v>
      </c>
      <c r="C55" s="249"/>
      <c r="D55" s="249"/>
      <c r="E55" s="249">
        <f>C55+D55</f>
        <v>0</v>
      </c>
      <c r="F55" s="249"/>
      <c r="G55" s="249"/>
      <c r="H55" s="249">
        <f>F55+G55</f>
        <v>0</v>
      </c>
    </row>
    <row r="56" spans="1:8" s="374" customFormat="1" ht="12" customHeight="1" x14ac:dyDescent="0.2">
      <c r="A56" s="372" t="s">
        <v>99</v>
      </c>
      <c r="B56" s="373" t="s">
        <v>452</v>
      </c>
      <c r="C56" s="253"/>
      <c r="D56" s="253"/>
      <c r="E56" s="249">
        <f t="shared" ref="E56:E58" si="12">C56+D56</f>
        <v>0</v>
      </c>
      <c r="F56" s="253">
        <v>1201</v>
      </c>
      <c r="G56" s="253"/>
      <c r="H56" s="249">
        <v>1201</v>
      </c>
    </row>
    <row r="57" spans="1:8" s="374" customFormat="1" ht="12" customHeight="1" x14ac:dyDescent="0.2">
      <c r="A57" s="372" t="s">
        <v>101</v>
      </c>
      <c r="B57" s="373" t="s">
        <v>102</v>
      </c>
      <c r="C57" s="253">
        <v>15815</v>
      </c>
      <c r="D57" s="253"/>
      <c r="E57" s="249">
        <f t="shared" si="12"/>
        <v>15815</v>
      </c>
      <c r="F57" s="253">
        <v>58356</v>
      </c>
      <c r="G57" s="253"/>
      <c r="H57" s="249">
        <f t="shared" ref="H57:H58" si="13">F57+G57</f>
        <v>58356</v>
      </c>
    </row>
    <row r="58" spans="1:8" s="374" customFormat="1" ht="12" customHeight="1" thickBot="1" x14ac:dyDescent="0.25">
      <c r="A58" s="375" t="s">
        <v>103</v>
      </c>
      <c r="B58" s="376" t="s">
        <v>104</v>
      </c>
      <c r="C58" s="254"/>
      <c r="D58" s="254"/>
      <c r="E58" s="249">
        <f t="shared" si="12"/>
        <v>0</v>
      </c>
      <c r="F58" s="254"/>
      <c r="G58" s="254"/>
      <c r="H58" s="249">
        <f t="shared" si="13"/>
        <v>0</v>
      </c>
    </row>
    <row r="59" spans="1:8" s="374" customFormat="1" ht="12" customHeight="1" thickBot="1" x14ac:dyDescent="0.3">
      <c r="A59" s="239" t="s">
        <v>105</v>
      </c>
      <c r="B59" s="377" t="s">
        <v>106</v>
      </c>
      <c r="C59" s="266">
        <f t="shared" ref="C59:H59" si="14">SUM(C60:C62)</f>
        <v>0</v>
      </c>
      <c r="D59" s="266">
        <f t="shared" si="14"/>
        <v>0</v>
      </c>
      <c r="E59" s="266">
        <f t="shared" si="14"/>
        <v>0</v>
      </c>
      <c r="F59" s="266">
        <f t="shared" si="14"/>
        <v>0</v>
      </c>
      <c r="G59" s="266">
        <f t="shared" si="14"/>
        <v>0</v>
      </c>
      <c r="H59" s="266">
        <f t="shared" si="14"/>
        <v>0</v>
      </c>
    </row>
    <row r="60" spans="1:8" s="374" customFormat="1" ht="12" customHeight="1" x14ac:dyDescent="0.2">
      <c r="A60" s="369" t="s">
        <v>107</v>
      </c>
      <c r="B60" s="370" t="s">
        <v>108</v>
      </c>
      <c r="C60" s="279"/>
      <c r="D60" s="279"/>
      <c r="E60" s="279"/>
      <c r="F60" s="279"/>
      <c r="G60" s="279"/>
      <c r="H60" s="279"/>
    </row>
    <row r="61" spans="1:8" s="374" customFormat="1" ht="12" customHeight="1" x14ac:dyDescent="0.2">
      <c r="A61" s="372" t="s">
        <v>109</v>
      </c>
      <c r="B61" s="373" t="s">
        <v>110</v>
      </c>
      <c r="C61" s="279"/>
      <c r="D61" s="279"/>
      <c r="E61" s="279"/>
      <c r="F61" s="279"/>
      <c r="G61" s="279"/>
      <c r="H61" s="279"/>
    </row>
    <row r="62" spans="1:8" s="374" customFormat="1" ht="12" customHeight="1" x14ac:dyDescent="0.2">
      <c r="A62" s="372" t="s">
        <v>111</v>
      </c>
      <c r="B62" s="373" t="s">
        <v>112</v>
      </c>
      <c r="C62" s="279"/>
      <c r="D62" s="279"/>
      <c r="E62" s="279"/>
      <c r="F62" s="279"/>
      <c r="G62" s="279"/>
      <c r="H62" s="279"/>
    </row>
    <row r="63" spans="1:8" s="374" customFormat="1" ht="12" customHeight="1" x14ac:dyDescent="0.2">
      <c r="A63" s="372" t="s">
        <v>113</v>
      </c>
      <c r="B63" s="373" t="s">
        <v>114</v>
      </c>
      <c r="C63" s="279"/>
      <c r="D63" s="279"/>
      <c r="E63" s="279"/>
      <c r="F63" s="279"/>
      <c r="G63" s="279"/>
      <c r="H63" s="279"/>
    </row>
    <row r="64" spans="1:8" s="374" customFormat="1" ht="12" customHeight="1" thickBot="1" x14ac:dyDescent="0.3">
      <c r="A64" s="368" t="s">
        <v>115</v>
      </c>
      <c r="B64" s="379" t="s">
        <v>116</v>
      </c>
      <c r="C64" s="380">
        <f>+C9+C16+C23+C30+C37+C48+C54+C59</f>
        <v>326997</v>
      </c>
      <c r="D64" s="380">
        <f>+D9+D16+D23+D30+D37+D48+D54+D59</f>
        <v>7793</v>
      </c>
      <c r="E64" s="380">
        <f>C64+D64</f>
        <v>334790</v>
      </c>
      <c r="F64" s="380">
        <f>+F9+F16+F23+F30+F37+F48+F54+F59</f>
        <v>377655</v>
      </c>
      <c r="G64" s="380">
        <f>+G9+G16+G23+G30+G37+G48+G54+G59</f>
        <v>8797</v>
      </c>
      <c r="H64" s="380">
        <f>F64+G64</f>
        <v>386452</v>
      </c>
    </row>
    <row r="65" spans="1:8" s="374" customFormat="1" ht="12" customHeight="1" thickBot="1" x14ac:dyDescent="0.25">
      <c r="A65" s="381" t="s">
        <v>255</v>
      </c>
      <c r="B65" s="377" t="s">
        <v>118</v>
      </c>
      <c r="C65" s="266">
        <f>SUM(C66:C68)</f>
        <v>0</v>
      </c>
      <c r="D65" s="266">
        <f>SUM(D66:D68)</f>
        <v>0</v>
      </c>
      <c r="E65" s="266">
        <f>D65+C65</f>
        <v>0</v>
      </c>
      <c r="F65" s="266">
        <f>SUM(F66:F68)</f>
        <v>0</v>
      </c>
      <c r="G65" s="266">
        <f>SUM(G66:G68)</f>
        <v>0</v>
      </c>
      <c r="H65" s="266">
        <f>G65+F65</f>
        <v>0</v>
      </c>
    </row>
    <row r="66" spans="1:8" s="374" customFormat="1" ht="12" customHeight="1" x14ac:dyDescent="0.2">
      <c r="A66" s="369" t="s">
        <v>119</v>
      </c>
      <c r="B66" s="370" t="s">
        <v>120</v>
      </c>
      <c r="C66" s="279"/>
      <c r="D66" s="279"/>
      <c r="E66" s="279">
        <f>D66+C66</f>
        <v>0</v>
      </c>
      <c r="F66" s="279"/>
      <c r="G66" s="279"/>
      <c r="H66" s="279">
        <f>G66+F66</f>
        <v>0</v>
      </c>
    </row>
    <row r="67" spans="1:8" s="374" customFormat="1" ht="12" customHeight="1" x14ac:dyDescent="0.2">
      <c r="A67" s="372" t="s">
        <v>121</v>
      </c>
      <c r="B67" s="373" t="s">
        <v>122</v>
      </c>
      <c r="C67" s="279">
        <v>0</v>
      </c>
      <c r="D67" s="279"/>
      <c r="E67" s="279">
        <f t="shared" ref="E67:E68" si="15">D67+C67</f>
        <v>0</v>
      </c>
      <c r="F67" s="279">
        <v>0</v>
      </c>
      <c r="G67" s="279"/>
      <c r="H67" s="279">
        <f t="shared" ref="H67:H68" si="16">G67+F67</f>
        <v>0</v>
      </c>
    </row>
    <row r="68" spans="1:8" s="374" customFormat="1" ht="12" customHeight="1" thickBot="1" x14ac:dyDescent="0.25">
      <c r="A68" s="375" t="s">
        <v>123</v>
      </c>
      <c r="B68" s="382" t="s">
        <v>124</v>
      </c>
      <c r="C68" s="279">
        <v>0</v>
      </c>
      <c r="D68" s="279"/>
      <c r="E68" s="279">
        <f t="shared" si="15"/>
        <v>0</v>
      </c>
      <c r="F68" s="279">
        <v>0</v>
      </c>
      <c r="G68" s="279"/>
      <c r="H68" s="279">
        <f t="shared" si="16"/>
        <v>0</v>
      </c>
    </row>
    <row r="69" spans="1:8" s="374" customFormat="1" ht="12" customHeight="1" thickBot="1" x14ac:dyDescent="0.25">
      <c r="A69" s="381" t="s">
        <v>125</v>
      </c>
      <c r="B69" s="377" t="s">
        <v>126</v>
      </c>
      <c r="C69" s="266">
        <f t="shared" ref="C69:H69" si="17">SUM(C70:C73)</f>
        <v>0</v>
      </c>
      <c r="D69" s="266">
        <f t="shared" si="17"/>
        <v>0</v>
      </c>
      <c r="E69" s="266">
        <f t="shared" si="17"/>
        <v>0</v>
      </c>
      <c r="F69" s="266">
        <f t="shared" si="17"/>
        <v>0</v>
      </c>
      <c r="G69" s="266">
        <f t="shared" si="17"/>
        <v>0</v>
      </c>
      <c r="H69" s="266">
        <f t="shared" si="17"/>
        <v>0</v>
      </c>
    </row>
    <row r="70" spans="1:8" s="374" customFormat="1" ht="12" customHeight="1" x14ac:dyDescent="0.2">
      <c r="A70" s="369" t="s">
        <v>127</v>
      </c>
      <c r="B70" s="370" t="s">
        <v>128</v>
      </c>
      <c r="C70" s="279"/>
      <c r="D70" s="279"/>
      <c r="E70" s="279"/>
      <c r="F70" s="279"/>
      <c r="G70" s="279"/>
      <c r="H70" s="279"/>
    </row>
    <row r="71" spans="1:8" s="374" customFormat="1" ht="12" customHeight="1" x14ac:dyDescent="0.2">
      <c r="A71" s="372" t="s">
        <v>129</v>
      </c>
      <c r="B71" s="373" t="s">
        <v>130</v>
      </c>
      <c r="C71" s="279"/>
      <c r="D71" s="279"/>
      <c r="E71" s="279"/>
      <c r="F71" s="279"/>
      <c r="G71" s="279"/>
      <c r="H71" s="279"/>
    </row>
    <row r="72" spans="1:8" s="374" customFormat="1" ht="12" customHeight="1" x14ac:dyDescent="0.2">
      <c r="A72" s="372" t="s">
        <v>131</v>
      </c>
      <c r="B72" s="373" t="s">
        <v>132</v>
      </c>
      <c r="C72" s="279"/>
      <c r="D72" s="279"/>
      <c r="E72" s="279"/>
      <c r="F72" s="279"/>
      <c r="G72" s="279"/>
      <c r="H72" s="279"/>
    </row>
    <row r="73" spans="1:8" s="374" customFormat="1" ht="12" customHeight="1" thickBot="1" x14ac:dyDescent="0.25">
      <c r="A73" s="375" t="s">
        <v>133</v>
      </c>
      <c r="B73" s="376" t="s">
        <v>134</v>
      </c>
      <c r="C73" s="279"/>
      <c r="D73" s="279"/>
      <c r="E73" s="279"/>
      <c r="F73" s="279"/>
      <c r="G73" s="279"/>
      <c r="H73" s="279"/>
    </row>
    <row r="74" spans="1:8" s="374" customFormat="1" ht="12" customHeight="1" thickBot="1" x14ac:dyDescent="0.25">
      <c r="A74" s="381" t="s">
        <v>135</v>
      </c>
      <c r="B74" s="377" t="s">
        <v>136</v>
      </c>
      <c r="C74" s="266">
        <f>SUM(C75:C76)</f>
        <v>1500</v>
      </c>
      <c r="D74" s="266">
        <f>SUM(D75:D76)</f>
        <v>0</v>
      </c>
      <c r="E74" s="266">
        <f>D74+C74</f>
        <v>1500</v>
      </c>
      <c r="F74" s="266">
        <f>SUM(F75:F76)</f>
        <v>10632</v>
      </c>
      <c r="G74" s="266">
        <f>SUM(G75:G76)</f>
        <v>0</v>
      </c>
      <c r="H74" s="266">
        <f>G74+F74</f>
        <v>10632</v>
      </c>
    </row>
    <row r="75" spans="1:8" s="374" customFormat="1" ht="12" customHeight="1" x14ac:dyDescent="0.2">
      <c r="A75" s="369" t="s">
        <v>137</v>
      </c>
      <c r="B75" s="370" t="s">
        <v>138</v>
      </c>
      <c r="C75" s="279">
        <v>1500</v>
      </c>
      <c r="D75" s="279"/>
      <c r="E75" s="279">
        <f>D75+C75</f>
        <v>1500</v>
      </c>
      <c r="F75" s="279">
        <v>10632</v>
      </c>
      <c r="G75" s="279"/>
      <c r="H75" s="279">
        <f>G75+F75</f>
        <v>10632</v>
      </c>
    </row>
    <row r="76" spans="1:8" s="374" customFormat="1" ht="12" customHeight="1" thickBot="1" x14ac:dyDescent="0.25">
      <c r="A76" s="375" t="s">
        <v>139</v>
      </c>
      <c r="B76" s="376" t="s">
        <v>140</v>
      </c>
      <c r="C76" s="279"/>
      <c r="D76" s="279"/>
      <c r="E76" s="279">
        <f>D76+C76</f>
        <v>0</v>
      </c>
      <c r="F76" s="279"/>
      <c r="G76" s="279"/>
      <c r="H76" s="279">
        <f>G76+F76</f>
        <v>0</v>
      </c>
    </row>
    <row r="77" spans="1:8" s="371" customFormat="1" ht="12" customHeight="1" thickBot="1" x14ac:dyDescent="0.25">
      <c r="A77" s="381" t="s">
        <v>141</v>
      </c>
      <c r="B77" s="377" t="s">
        <v>142</v>
      </c>
      <c r="C77" s="266">
        <f>SUM(C78:C80)</f>
        <v>0</v>
      </c>
      <c r="D77" s="266">
        <f>SUM(D78:D80)</f>
        <v>23072</v>
      </c>
      <c r="E77" s="266">
        <f>D77+C77</f>
        <v>23072</v>
      </c>
      <c r="F77" s="266">
        <f>SUM(F78:F80)</f>
        <v>0</v>
      </c>
      <c r="G77" s="266">
        <f>SUM(G78:G80)</f>
        <v>22499</v>
      </c>
      <c r="H77" s="266">
        <f>G77+F77</f>
        <v>22499</v>
      </c>
    </row>
    <row r="78" spans="1:8" s="374" customFormat="1" ht="12" customHeight="1" x14ac:dyDescent="0.2">
      <c r="A78" s="369" t="s">
        <v>143</v>
      </c>
      <c r="B78" s="370" t="s">
        <v>144</v>
      </c>
      <c r="C78" s="279"/>
      <c r="D78" s="279">
        <v>23072</v>
      </c>
      <c r="E78" s="279">
        <f>D78+C78</f>
        <v>23072</v>
      </c>
      <c r="F78" s="279"/>
      <c r="G78" s="279">
        <v>22499</v>
      </c>
      <c r="H78" s="279">
        <f>G78+F78</f>
        <v>22499</v>
      </c>
    </row>
    <row r="79" spans="1:8" s="374" customFormat="1" ht="12" customHeight="1" x14ac:dyDescent="0.2">
      <c r="A79" s="372" t="s">
        <v>145</v>
      </c>
      <c r="B79" s="373" t="s">
        <v>146</v>
      </c>
      <c r="C79" s="279"/>
      <c r="D79" s="279"/>
      <c r="E79" s="279">
        <f t="shared" ref="E79:E80" si="18">D79+C79</f>
        <v>0</v>
      </c>
      <c r="F79" s="279"/>
      <c r="G79" s="279"/>
      <c r="H79" s="279">
        <f t="shared" ref="H79:H80" si="19">G79+F79</f>
        <v>0</v>
      </c>
    </row>
    <row r="80" spans="1:8" s="374" customFormat="1" ht="12" customHeight="1" thickBot="1" x14ac:dyDescent="0.25">
      <c r="A80" s="375" t="s">
        <v>147</v>
      </c>
      <c r="B80" s="376" t="s">
        <v>148</v>
      </c>
      <c r="C80" s="279"/>
      <c r="D80" s="279"/>
      <c r="E80" s="279">
        <f t="shared" si="18"/>
        <v>0</v>
      </c>
      <c r="F80" s="279"/>
      <c r="G80" s="279"/>
      <c r="H80" s="279">
        <f t="shared" si="19"/>
        <v>0</v>
      </c>
    </row>
    <row r="81" spans="1:8" s="374" customFormat="1" ht="12" customHeight="1" thickBot="1" x14ac:dyDescent="0.25">
      <c r="A81" s="381" t="s">
        <v>149</v>
      </c>
      <c r="B81" s="377" t="s">
        <v>150</v>
      </c>
      <c r="C81" s="266">
        <f t="shared" ref="C81:H81" si="20">SUM(C82:C85)</f>
        <v>0</v>
      </c>
      <c r="D81" s="266">
        <f t="shared" si="20"/>
        <v>0</v>
      </c>
      <c r="E81" s="266">
        <f t="shared" si="20"/>
        <v>0</v>
      </c>
      <c r="F81" s="266">
        <f t="shared" si="20"/>
        <v>0</v>
      </c>
      <c r="G81" s="266">
        <f t="shared" si="20"/>
        <v>0</v>
      </c>
      <c r="H81" s="266">
        <f t="shared" si="20"/>
        <v>0</v>
      </c>
    </row>
    <row r="82" spans="1:8" s="374" customFormat="1" ht="12" customHeight="1" x14ac:dyDescent="0.2">
      <c r="A82" s="383" t="s">
        <v>151</v>
      </c>
      <c r="B82" s="370" t="s">
        <v>152</v>
      </c>
      <c r="C82" s="279"/>
      <c r="D82" s="279"/>
      <c r="E82" s="279"/>
      <c r="F82" s="279"/>
      <c r="G82" s="279"/>
      <c r="H82" s="279"/>
    </row>
    <row r="83" spans="1:8" s="374" customFormat="1" ht="12" customHeight="1" x14ac:dyDescent="0.2">
      <c r="A83" s="384" t="s">
        <v>153</v>
      </c>
      <c r="B83" s="373" t="s">
        <v>154</v>
      </c>
      <c r="C83" s="279"/>
      <c r="D83" s="279"/>
      <c r="E83" s="279"/>
      <c r="F83" s="279"/>
      <c r="G83" s="279"/>
      <c r="H83" s="279"/>
    </row>
    <row r="84" spans="1:8" s="374" customFormat="1" ht="12" customHeight="1" x14ac:dyDescent="0.2">
      <c r="A84" s="384" t="s">
        <v>155</v>
      </c>
      <c r="B84" s="373" t="s">
        <v>156</v>
      </c>
      <c r="C84" s="279"/>
      <c r="D84" s="279"/>
      <c r="E84" s="279"/>
      <c r="F84" s="279"/>
      <c r="G84" s="279"/>
      <c r="H84" s="279"/>
    </row>
    <row r="85" spans="1:8" s="371" customFormat="1" ht="12" customHeight="1" thickBot="1" x14ac:dyDescent="0.25">
      <c r="A85" s="385" t="s">
        <v>157</v>
      </c>
      <c r="B85" s="376" t="s">
        <v>158</v>
      </c>
      <c r="C85" s="279"/>
      <c r="D85" s="279"/>
      <c r="E85" s="279"/>
      <c r="F85" s="279"/>
      <c r="G85" s="279"/>
      <c r="H85" s="279"/>
    </row>
    <row r="86" spans="1:8" s="371" customFormat="1" ht="12" customHeight="1" thickBot="1" x14ac:dyDescent="0.25">
      <c r="A86" s="381" t="s">
        <v>159</v>
      </c>
      <c r="B86" s="377" t="s">
        <v>160</v>
      </c>
      <c r="C86" s="282"/>
      <c r="D86" s="282"/>
      <c r="E86" s="282"/>
      <c r="F86" s="282"/>
      <c r="G86" s="282"/>
      <c r="H86" s="282"/>
    </row>
    <row r="87" spans="1:8" s="371" customFormat="1" ht="12" customHeight="1" thickBot="1" x14ac:dyDescent="0.25">
      <c r="A87" s="381" t="s">
        <v>161</v>
      </c>
      <c r="B87" s="386" t="s">
        <v>162</v>
      </c>
      <c r="C87" s="276">
        <f t="shared" ref="C87:H87" si="21">+C65+C69+C74+C77+C81+C86</f>
        <v>1500</v>
      </c>
      <c r="D87" s="276">
        <f t="shared" si="21"/>
        <v>23072</v>
      </c>
      <c r="E87" s="276">
        <f t="shared" si="21"/>
        <v>24572</v>
      </c>
      <c r="F87" s="276">
        <f t="shared" si="21"/>
        <v>10632</v>
      </c>
      <c r="G87" s="276">
        <f t="shared" si="21"/>
        <v>22499</v>
      </c>
      <c r="H87" s="276">
        <f t="shared" si="21"/>
        <v>33131</v>
      </c>
    </row>
    <row r="88" spans="1:8" s="371" customFormat="1" ht="12" customHeight="1" thickBot="1" x14ac:dyDescent="0.25">
      <c r="A88" s="387" t="s">
        <v>163</v>
      </c>
      <c r="B88" s="388" t="s">
        <v>256</v>
      </c>
      <c r="C88" s="276">
        <f t="shared" ref="C88:H88" si="22">+C64+C87</f>
        <v>328497</v>
      </c>
      <c r="D88" s="276">
        <f t="shared" si="22"/>
        <v>30865</v>
      </c>
      <c r="E88" s="276">
        <f t="shared" si="22"/>
        <v>359362</v>
      </c>
      <c r="F88" s="276">
        <f t="shared" si="22"/>
        <v>388287</v>
      </c>
      <c r="G88" s="276">
        <f t="shared" si="22"/>
        <v>31296</v>
      </c>
      <c r="H88" s="276">
        <f t="shared" si="22"/>
        <v>419583</v>
      </c>
    </row>
    <row r="89" spans="1:8" s="20" customFormat="1" ht="15" customHeight="1" x14ac:dyDescent="0.25">
      <c r="A89" s="21"/>
      <c r="B89" s="22"/>
      <c r="C89" s="23"/>
      <c r="D89" s="23"/>
      <c r="E89" s="23"/>
      <c r="F89" s="23"/>
      <c r="G89" s="23"/>
      <c r="H89" s="23"/>
    </row>
    <row r="90" spans="1:8" s="20" customFormat="1" ht="15" customHeight="1" thickBot="1" x14ac:dyDescent="0.3">
      <c r="A90" s="21"/>
      <c r="B90" s="22"/>
      <c r="C90" s="23"/>
      <c r="D90" s="23"/>
      <c r="E90" s="23"/>
      <c r="F90" s="23"/>
      <c r="G90" s="23"/>
      <c r="H90" s="23"/>
    </row>
    <row r="91" spans="1:8" s="363" customFormat="1" ht="11.25" thickBot="1" x14ac:dyDescent="0.3">
      <c r="A91" s="361"/>
      <c r="B91" s="362" t="s">
        <v>253</v>
      </c>
      <c r="C91" s="492" t="s">
        <v>439</v>
      </c>
      <c r="D91" s="493"/>
      <c r="E91" s="494"/>
      <c r="F91" s="492" t="s">
        <v>438</v>
      </c>
      <c r="G91" s="493"/>
      <c r="H91" s="494"/>
    </row>
    <row r="92" spans="1:8" s="367" customFormat="1" ht="12.95" customHeight="1" thickBot="1" x14ac:dyDescent="0.3">
      <c r="A92" s="364" t="s">
        <v>240</v>
      </c>
      <c r="B92" s="365" t="s">
        <v>241</v>
      </c>
      <c r="C92" s="366" t="s">
        <v>242</v>
      </c>
      <c r="D92" s="366" t="s">
        <v>250</v>
      </c>
      <c r="E92" s="366" t="s">
        <v>251</v>
      </c>
      <c r="F92" s="366" t="s">
        <v>252</v>
      </c>
      <c r="G92" s="366" t="s">
        <v>387</v>
      </c>
      <c r="H92" s="366" t="s">
        <v>429</v>
      </c>
    </row>
    <row r="93" spans="1:8" s="367" customFormat="1" ht="16.5" customHeight="1" thickBot="1" x14ac:dyDescent="0.3">
      <c r="A93" s="389"/>
      <c r="B93" s="389" t="s">
        <v>257</v>
      </c>
      <c r="C93" s="390" t="s">
        <v>260</v>
      </c>
      <c r="D93" s="390" t="s">
        <v>261</v>
      </c>
      <c r="E93" s="391" t="s">
        <v>262</v>
      </c>
      <c r="F93" s="390" t="s">
        <v>260</v>
      </c>
      <c r="G93" s="390" t="s">
        <v>261</v>
      </c>
      <c r="H93" s="391" t="s">
        <v>262</v>
      </c>
    </row>
    <row r="94" spans="1:8" s="371" customFormat="1" ht="12" customHeight="1" thickBot="1" x14ac:dyDescent="0.3">
      <c r="A94" s="243" t="s">
        <v>5</v>
      </c>
      <c r="B94" s="245" t="s">
        <v>441</v>
      </c>
      <c r="C94" s="246">
        <f>SUM(C95:C99)</f>
        <v>63422</v>
      </c>
      <c r="D94" s="246">
        <f>SUM(D95:D99)</f>
        <v>30865</v>
      </c>
      <c r="E94" s="246">
        <f>D94+C94</f>
        <v>94287</v>
      </c>
      <c r="F94" s="246">
        <f>SUM(F95:F99)</f>
        <v>121118</v>
      </c>
      <c r="G94" s="246">
        <f>SUM(G95:G99)</f>
        <v>31296</v>
      </c>
      <c r="H94" s="246">
        <f>G94+F94</f>
        <v>152414</v>
      </c>
    </row>
    <row r="95" spans="1:8" s="363" customFormat="1" ht="12" customHeight="1" thickBot="1" x14ac:dyDescent="0.3">
      <c r="A95" s="392" t="s">
        <v>7</v>
      </c>
      <c r="B95" s="248" t="s">
        <v>167</v>
      </c>
      <c r="C95" s="250">
        <v>24747</v>
      </c>
      <c r="D95" s="250">
        <v>14923</v>
      </c>
      <c r="E95" s="250">
        <f>D95+C95</f>
        <v>39670</v>
      </c>
      <c r="F95" s="250">
        <v>59108</v>
      </c>
      <c r="G95" s="250">
        <v>15011</v>
      </c>
      <c r="H95" s="250">
        <f>G95+F95</f>
        <v>74119</v>
      </c>
    </row>
    <row r="96" spans="1:8" s="363" customFormat="1" ht="12" customHeight="1" thickBot="1" x14ac:dyDescent="0.3">
      <c r="A96" s="372" t="s">
        <v>9</v>
      </c>
      <c r="B96" s="252" t="s">
        <v>168</v>
      </c>
      <c r="C96" s="253">
        <v>4964</v>
      </c>
      <c r="D96" s="253">
        <v>4056</v>
      </c>
      <c r="E96" s="250">
        <f t="shared" ref="E96:E99" si="23">D96+C96</f>
        <v>9020</v>
      </c>
      <c r="F96" s="253">
        <v>10265</v>
      </c>
      <c r="G96" s="253">
        <v>4080</v>
      </c>
      <c r="H96" s="250">
        <f t="shared" ref="H96:H99" si="24">G96+F96</f>
        <v>14345</v>
      </c>
    </row>
    <row r="97" spans="1:8" s="363" customFormat="1" ht="12" customHeight="1" thickBot="1" x14ac:dyDescent="0.3">
      <c r="A97" s="372" t="s">
        <v>11</v>
      </c>
      <c r="B97" s="252" t="s">
        <v>169</v>
      </c>
      <c r="C97" s="254">
        <v>18537</v>
      </c>
      <c r="D97" s="254">
        <v>11886</v>
      </c>
      <c r="E97" s="250">
        <f t="shared" si="23"/>
        <v>30423</v>
      </c>
      <c r="F97" s="254">
        <v>30840</v>
      </c>
      <c r="G97" s="254">
        <v>12205</v>
      </c>
      <c r="H97" s="250">
        <f t="shared" si="24"/>
        <v>43045</v>
      </c>
    </row>
    <row r="98" spans="1:8" s="363" customFormat="1" ht="12" customHeight="1" thickBot="1" x14ac:dyDescent="0.3">
      <c r="A98" s="372" t="s">
        <v>13</v>
      </c>
      <c r="B98" s="255" t="s">
        <v>170</v>
      </c>
      <c r="C98" s="254">
        <v>8035</v>
      </c>
      <c r="D98" s="254"/>
      <c r="E98" s="250">
        <f t="shared" si="23"/>
        <v>8035</v>
      </c>
      <c r="F98" s="254">
        <v>8035</v>
      </c>
      <c r="G98" s="254"/>
      <c r="H98" s="250">
        <f t="shared" si="24"/>
        <v>8035</v>
      </c>
    </row>
    <row r="99" spans="1:8" s="363" customFormat="1" ht="12" customHeight="1" x14ac:dyDescent="0.25">
      <c r="A99" s="372" t="s">
        <v>171</v>
      </c>
      <c r="B99" s="256" t="s">
        <v>172</v>
      </c>
      <c r="C99" s="254">
        <f>C100+C101+C102+C103+C104+C105+C106+C107+C108+C109</f>
        <v>7139</v>
      </c>
      <c r="D99" s="254">
        <f t="shared" ref="D99" si="25">D100+D101+D102+D103+D104+D105+D106+D107+D108+D109</f>
        <v>0</v>
      </c>
      <c r="E99" s="250">
        <f t="shared" si="23"/>
        <v>7139</v>
      </c>
      <c r="F99" s="254">
        <f>F100+F101+F102+F103+F104+F105+F106+F107+F108+F109</f>
        <v>12870</v>
      </c>
      <c r="G99" s="254">
        <f t="shared" ref="G99" si="26">G100+G101+G102+G103+G104+G105+G106+G107+G108+G109</f>
        <v>0</v>
      </c>
      <c r="H99" s="250">
        <f t="shared" si="24"/>
        <v>12870</v>
      </c>
    </row>
    <row r="100" spans="1:8" s="363" customFormat="1" ht="12" customHeight="1" x14ac:dyDescent="0.25">
      <c r="A100" s="372" t="s">
        <v>17</v>
      </c>
      <c r="B100" s="252" t="s">
        <v>173</v>
      </c>
      <c r="C100" s="254">
        <v>150</v>
      </c>
      <c r="D100" s="254"/>
      <c r="E100" s="254"/>
      <c r="F100" s="254">
        <v>150</v>
      </c>
      <c r="G100" s="254"/>
      <c r="H100" s="254"/>
    </row>
    <row r="101" spans="1:8" s="363" customFormat="1" ht="12" customHeight="1" x14ac:dyDescent="0.2">
      <c r="A101" s="372" t="s">
        <v>174</v>
      </c>
      <c r="B101" s="257" t="s">
        <v>175</v>
      </c>
      <c r="C101" s="254"/>
      <c r="D101" s="254"/>
      <c r="E101" s="254"/>
      <c r="F101" s="254"/>
      <c r="G101" s="254"/>
      <c r="H101" s="254"/>
    </row>
    <row r="102" spans="1:8" s="363" customFormat="1" ht="12" customHeight="1" x14ac:dyDescent="0.25">
      <c r="A102" s="372" t="s">
        <v>176</v>
      </c>
      <c r="B102" s="258" t="s">
        <v>177</v>
      </c>
      <c r="C102" s="254"/>
      <c r="D102" s="254"/>
      <c r="E102" s="254"/>
      <c r="F102" s="254"/>
      <c r="G102" s="254"/>
      <c r="H102" s="254"/>
    </row>
    <row r="103" spans="1:8" s="363" customFormat="1" ht="12" customHeight="1" x14ac:dyDescent="0.25">
      <c r="A103" s="372" t="s">
        <v>178</v>
      </c>
      <c r="B103" s="258" t="s">
        <v>179</v>
      </c>
      <c r="C103" s="254"/>
      <c r="D103" s="254"/>
      <c r="E103" s="254"/>
      <c r="F103" s="254"/>
      <c r="G103" s="254"/>
      <c r="H103" s="254"/>
    </row>
    <row r="104" spans="1:8" s="363" customFormat="1" ht="12" customHeight="1" x14ac:dyDescent="0.2">
      <c r="A104" s="372" t="s">
        <v>180</v>
      </c>
      <c r="B104" s="257" t="s">
        <v>181</v>
      </c>
      <c r="C104" s="254">
        <v>6869</v>
      </c>
      <c r="D104" s="254"/>
      <c r="E104" s="254"/>
      <c r="F104" s="254">
        <v>12600</v>
      </c>
      <c r="G104" s="254"/>
      <c r="H104" s="254"/>
    </row>
    <row r="105" spans="1:8" s="363" customFormat="1" ht="12" customHeight="1" x14ac:dyDescent="0.2">
      <c r="A105" s="372" t="s">
        <v>182</v>
      </c>
      <c r="B105" s="257" t="s">
        <v>183</v>
      </c>
      <c r="C105" s="254"/>
      <c r="D105" s="254"/>
      <c r="E105" s="254"/>
      <c r="F105" s="254"/>
      <c r="G105" s="254"/>
      <c r="H105" s="254"/>
    </row>
    <row r="106" spans="1:8" s="363" customFormat="1" ht="12" customHeight="1" x14ac:dyDescent="0.25">
      <c r="A106" s="372" t="s">
        <v>184</v>
      </c>
      <c r="B106" s="258" t="s">
        <v>185</v>
      </c>
      <c r="C106" s="254"/>
      <c r="D106" s="254"/>
      <c r="E106" s="254"/>
      <c r="F106" s="254"/>
      <c r="G106" s="254"/>
      <c r="H106" s="254"/>
    </row>
    <row r="107" spans="1:8" s="363" customFormat="1" ht="12" customHeight="1" x14ac:dyDescent="0.25">
      <c r="A107" s="393" t="s">
        <v>186</v>
      </c>
      <c r="B107" s="260" t="s">
        <v>187</v>
      </c>
      <c r="C107" s="254"/>
      <c r="D107" s="254"/>
      <c r="E107" s="254"/>
      <c r="F107" s="254"/>
      <c r="G107" s="254"/>
      <c r="H107" s="254"/>
    </row>
    <row r="108" spans="1:8" s="363" customFormat="1" ht="12" customHeight="1" x14ac:dyDescent="0.25">
      <c r="A108" s="372" t="s">
        <v>188</v>
      </c>
      <c r="B108" s="260" t="s">
        <v>189</v>
      </c>
      <c r="C108" s="254"/>
      <c r="D108" s="254"/>
      <c r="E108" s="254"/>
      <c r="F108" s="254"/>
      <c r="G108" s="254"/>
      <c r="H108" s="254"/>
    </row>
    <row r="109" spans="1:8" s="363" customFormat="1" ht="12" customHeight="1" thickBot="1" x14ac:dyDescent="0.3">
      <c r="A109" s="394" t="s">
        <v>190</v>
      </c>
      <c r="B109" s="262" t="s">
        <v>191</v>
      </c>
      <c r="C109" s="263">
        <v>120</v>
      </c>
      <c r="D109" s="263"/>
      <c r="E109" s="263"/>
      <c r="F109" s="263">
        <v>120</v>
      </c>
      <c r="G109" s="263"/>
      <c r="H109" s="263"/>
    </row>
    <row r="110" spans="1:8" s="363" customFormat="1" ht="12" customHeight="1" thickBot="1" x14ac:dyDescent="0.3">
      <c r="A110" s="239" t="s">
        <v>19</v>
      </c>
      <c r="B110" s="265" t="s">
        <v>442</v>
      </c>
      <c r="C110" s="266">
        <f>+C111+C113+C115</f>
        <v>241503</v>
      </c>
      <c r="D110" s="266">
        <f>+D111+D113+D115</f>
        <v>0</v>
      </c>
      <c r="E110" s="266">
        <f>D110+C110</f>
        <v>241503</v>
      </c>
      <c r="F110" s="266">
        <f>+F111+F113+F115</f>
        <v>244171</v>
      </c>
      <c r="G110" s="266">
        <f>+G111+G113+G115</f>
        <v>0</v>
      </c>
      <c r="H110" s="266">
        <f>G110+F110</f>
        <v>244171</v>
      </c>
    </row>
    <row r="111" spans="1:8" s="363" customFormat="1" ht="12" customHeight="1" x14ac:dyDescent="0.25">
      <c r="A111" s="369" t="s">
        <v>21</v>
      </c>
      <c r="B111" s="252" t="s">
        <v>192</v>
      </c>
      <c r="C111" s="249">
        <f>C112</f>
        <v>204518</v>
      </c>
      <c r="D111" s="249"/>
      <c r="E111" s="249">
        <f>D111+C111</f>
        <v>204518</v>
      </c>
      <c r="F111" s="249">
        <v>207186</v>
      </c>
      <c r="G111" s="249"/>
      <c r="H111" s="249">
        <f>G111+F111</f>
        <v>207186</v>
      </c>
    </row>
    <row r="112" spans="1:8" s="363" customFormat="1" ht="12" customHeight="1" x14ac:dyDescent="0.25">
      <c r="A112" s="369" t="s">
        <v>23</v>
      </c>
      <c r="B112" s="268" t="s">
        <v>193</v>
      </c>
      <c r="C112" s="249">
        <v>204518</v>
      </c>
      <c r="D112" s="249"/>
      <c r="E112" s="249">
        <f>D112+C112</f>
        <v>204518</v>
      </c>
      <c r="F112" s="249">
        <v>204518</v>
      </c>
      <c r="G112" s="249"/>
      <c r="H112" s="249">
        <f>G112+F112</f>
        <v>204518</v>
      </c>
    </row>
    <row r="113" spans="1:8" s="363" customFormat="1" ht="12" customHeight="1" x14ac:dyDescent="0.25">
      <c r="A113" s="369" t="s">
        <v>25</v>
      </c>
      <c r="B113" s="268" t="s">
        <v>194</v>
      </c>
      <c r="C113" s="253">
        <f>C114</f>
        <v>36985</v>
      </c>
      <c r="D113" s="253">
        <f t="shared" ref="D113" si="27">D114</f>
        <v>0</v>
      </c>
      <c r="E113" s="249">
        <f>D113+C113</f>
        <v>36985</v>
      </c>
      <c r="F113" s="253">
        <f>F114</f>
        <v>36985</v>
      </c>
      <c r="G113" s="253">
        <f t="shared" ref="G113" si="28">G114</f>
        <v>0</v>
      </c>
      <c r="H113" s="249">
        <f>G113+F113</f>
        <v>36985</v>
      </c>
    </row>
    <row r="114" spans="1:8" s="363" customFormat="1" ht="12" customHeight="1" x14ac:dyDescent="0.25">
      <c r="A114" s="369" t="s">
        <v>27</v>
      </c>
      <c r="B114" s="268" t="s">
        <v>195</v>
      </c>
      <c r="C114" s="269">
        <v>36985</v>
      </c>
      <c r="D114" s="269"/>
      <c r="E114" s="249">
        <f>D114+C114</f>
        <v>36985</v>
      </c>
      <c r="F114" s="269">
        <v>36985</v>
      </c>
      <c r="G114" s="269"/>
      <c r="H114" s="249">
        <f>G114+F114</f>
        <v>36985</v>
      </c>
    </row>
    <row r="115" spans="1:8" s="363" customFormat="1" ht="12" customHeight="1" x14ac:dyDescent="0.25">
      <c r="A115" s="369" t="s">
        <v>29</v>
      </c>
      <c r="B115" s="395" t="s">
        <v>196</v>
      </c>
      <c r="C115" s="269">
        <f t="shared" ref="C115:D115" si="29">C116+C117+C118+C119+C120+C121+C122+C123</f>
        <v>0</v>
      </c>
      <c r="D115" s="269">
        <f t="shared" si="29"/>
        <v>0</v>
      </c>
      <c r="E115" s="269">
        <f>E116+E117+E118+E119+E120+E121+E122+E123</f>
        <v>0</v>
      </c>
      <c r="F115" s="269">
        <f t="shared" ref="F115:G115" si="30">F116+F117+F118+F119+F120+F121+F122+F123</f>
        <v>0</v>
      </c>
      <c r="G115" s="269">
        <f t="shared" si="30"/>
        <v>0</v>
      </c>
      <c r="H115" s="269">
        <f>H116+H117+H118+H119+H120+H121+H122+H123</f>
        <v>0</v>
      </c>
    </row>
    <row r="116" spans="1:8" s="363" customFormat="1" ht="12" customHeight="1" x14ac:dyDescent="0.25">
      <c r="A116" s="369" t="s">
        <v>31</v>
      </c>
      <c r="B116" s="396" t="s">
        <v>197</v>
      </c>
      <c r="C116" s="269"/>
      <c r="D116" s="269"/>
      <c r="E116" s="269"/>
      <c r="F116" s="269"/>
      <c r="G116" s="269"/>
      <c r="H116" s="269"/>
    </row>
    <row r="117" spans="1:8" s="363" customFormat="1" ht="12" customHeight="1" x14ac:dyDescent="0.25">
      <c r="A117" s="369" t="s">
        <v>198</v>
      </c>
      <c r="B117" s="270" t="s">
        <v>199</v>
      </c>
      <c r="C117" s="269"/>
      <c r="D117" s="269"/>
      <c r="E117" s="269"/>
      <c r="F117" s="269"/>
      <c r="G117" s="269"/>
      <c r="H117" s="269"/>
    </row>
    <row r="118" spans="1:8" s="363" customFormat="1" ht="12" customHeight="1" x14ac:dyDescent="0.25">
      <c r="A118" s="369" t="s">
        <v>200</v>
      </c>
      <c r="B118" s="258" t="s">
        <v>179</v>
      </c>
      <c r="C118" s="269"/>
      <c r="D118" s="269"/>
      <c r="E118" s="269"/>
      <c r="F118" s="269"/>
      <c r="G118" s="269"/>
      <c r="H118" s="269"/>
    </row>
    <row r="119" spans="1:8" s="363" customFormat="1" ht="12" customHeight="1" x14ac:dyDescent="0.25">
      <c r="A119" s="369" t="s">
        <v>201</v>
      </c>
      <c r="B119" s="258" t="s">
        <v>202</v>
      </c>
      <c r="C119" s="269"/>
      <c r="D119" s="269"/>
      <c r="E119" s="269"/>
      <c r="F119" s="269"/>
      <c r="G119" s="269"/>
      <c r="H119" s="269"/>
    </row>
    <row r="120" spans="1:8" s="363" customFormat="1" ht="12" customHeight="1" x14ac:dyDescent="0.25">
      <c r="A120" s="369" t="s">
        <v>203</v>
      </c>
      <c r="B120" s="258" t="s">
        <v>204</v>
      </c>
      <c r="C120" s="269"/>
      <c r="D120" s="269"/>
      <c r="E120" s="269"/>
      <c r="F120" s="269"/>
      <c r="G120" s="269"/>
      <c r="H120" s="269"/>
    </row>
    <row r="121" spans="1:8" s="363" customFormat="1" ht="12" customHeight="1" x14ac:dyDescent="0.25">
      <c r="A121" s="369" t="s">
        <v>205</v>
      </c>
      <c r="B121" s="258" t="s">
        <v>185</v>
      </c>
      <c r="C121" s="269"/>
      <c r="D121" s="269"/>
      <c r="E121" s="269"/>
      <c r="F121" s="269"/>
      <c r="G121" s="269"/>
      <c r="H121" s="269"/>
    </row>
    <row r="122" spans="1:8" s="363" customFormat="1" ht="12" customHeight="1" x14ac:dyDescent="0.25">
      <c r="A122" s="369" t="s">
        <v>206</v>
      </c>
      <c r="B122" s="258" t="s">
        <v>207</v>
      </c>
      <c r="C122" s="269"/>
      <c r="D122" s="269"/>
      <c r="E122" s="269"/>
      <c r="F122" s="269"/>
      <c r="G122" s="269"/>
      <c r="H122" s="269"/>
    </row>
    <row r="123" spans="1:8" s="363" customFormat="1" ht="12" customHeight="1" thickBot="1" x14ac:dyDescent="0.3">
      <c r="A123" s="393" t="s">
        <v>208</v>
      </c>
      <c r="B123" s="258" t="s">
        <v>209</v>
      </c>
      <c r="C123" s="271"/>
      <c r="D123" s="271"/>
      <c r="E123" s="271"/>
      <c r="F123" s="271"/>
      <c r="G123" s="271"/>
      <c r="H123" s="271"/>
    </row>
    <row r="124" spans="1:8" s="363" customFormat="1" ht="12" customHeight="1" thickBot="1" x14ac:dyDescent="0.3">
      <c r="A124" s="239" t="s">
        <v>33</v>
      </c>
      <c r="B124" s="272" t="s">
        <v>210</v>
      </c>
      <c r="C124" s="266">
        <f>+C125+C126</f>
        <v>500</v>
      </c>
      <c r="D124" s="266">
        <f>+D125+D126</f>
        <v>0</v>
      </c>
      <c r="E124" s="266">
        <f>D124+C124</f>
        <v>500</v>
      </c>
      <c r="F124" s="266">
        <f>+F125+F126</f>
        <v>500</v>
      </c>
      <c r="G124" s="266">
        <f>+G125+G126</f>
        <v>0</v>
      </c>
      <c r="H124" s="266">
        <f>G124+F124</f>
        <v>500</v>
      </c>
    </row>
    <row r="125" spans="1:8" s="363" customFormat="1" ht="12" customHeight="1" x14ac:dyDescent="0.25">
      <c r="A125" s="369" t="s">
        <v>35</v>
      </c>
      <c r="B125" s="273" t="s">
        <v>211</v>
      </c>
      <c r="C125" s="249">
        <v>500</v>
      </c>
      <c r="D125" s="249"/>
      <c r="E125" s="249">
        <f>D125+C125</f>
        <v>500</v>
      </c>
      <c r="F125" s="249">
        <v>500</v>
      </c>
      <c r="G125" s="249"/>
      <c r="H125" s="249">
        <f>G125+F125</f>
        <v>500</v>
      </c>
    </row>
    <row r="126" spans="1:8" s="363" customFormat="1" ht="12" customHeight="1" thickBot="1" x14ac:dyDescent="0.3">
      <c r="A126" s="375" t="s">
        <v>37</v>
      </c>
      <c r="B126" s="268" t="s">
        <v>212</v>
      </c>
      <c r="C126" s="254"/>
      <c r="D126" s="254"/>
      <c r="E126" s="249">
        <f>D126+C126</f>
        <v>0</v>
      </c>
      <c r="F126" s="254"/>
      <c r="G126" s="254"/>
      <c r="H126" s="249">
        <f>G126+F126</f>
        <v>0</v>
      </c>
    </row>
    <row r="127" spans="1:8" s="363" customFormat="1" ht="12" customHeight="1" thickBot="1" x14ac:dyDescent="0.3">
      <c r="A127" s="239" t="s">
        <v>213</v>
      </c>
      <c r="B127" s="272" t="s">
        <v>214</v>
      </c>
      <c r="C127" s="266">
        <f t="shared" ref="C127:H127" si="31">+C94+C110+C124</f>
        <v>305425</v>
      </c>
      <c r="D127" s="266">
        <f t="shared" si="31"/>
        <v>30865</v>
      </c>
      <c r="E127" s="266">
        <f t="shared" si="31"/>
        <v>336290</v>
      </c>
      <c r="F127" s="266">
        <f t="shared" si="31"/>
        <v>365789</v>
      </c>
      <c r="G127" s="266">
        <f t="shared" si="31"/>
        <v>31296</v>
      </c>
      <c r="H127" s="266">
        <f t="shared" si="31"/>
        <v>397085</v>
      </c>
    </row>
    <row r="128" spans="1:8" s="363" customFormat="1" ht="12" customHeight="1" thickBot="1" x14ac:dyDescent="0.3">
      <c r="A128" s="239" t="s">
        <v>61</v>
      </c>
      <c r="B128" s="272" t="s">
        <v>215</v>
      </c>
      <c r="C128" s="266">
        <f t="shared" ref="C128:H128" si="32">+C129+C130+C131</f>
        <v>0</v>
      </c>
      <c r="D128" s="266">
        <f t="shared" si="32"/>
        <v>0</v>
      </c>
      <c r="E128" s="266">
        <f t="shared" si="32"/>
        <v>0</v>
      </c>
      <c r="F128" s="266">
        <f t="shared" si="32"/>
        <v>0</v>
      </c>
      <c r="G128" s="266">
        <f t="shared" si="32"/>
        <v>0</v>
      </c>
      <c r="H128" s="266">
        <f t="shared" si="32"/>
        <v>0</v>
      </c>
    </row>
    <row r="129" spans="1:11" s="371" customFormat="1" ht="12" customHeight="1" x14ac:dyDescent="0.25">
      <c r="A129" s="369" t="s">
        <v>63</v>
      </c>
      <c r="B129" s="273" t="s">
        <v>216</v>
      </c>
      <c r="C129" s="269"/>
      <c r="D129" s="269"/>
      <c r="E129" s="269"/>
      <c r="F129" s="269"/>
      <c r="G129" s="269"/>
      <c r="H129" s="269"/>
    </row>
    <row r="130" spans="1:11" s="363" customFormat="1" ht="12" customHeight="1" x14ac:dyDescent="0.25">
      <c r="A130" s="369" t="s">
        <v>65</v>
      </c>
      <c r="B130" s="273" t="s">
        <v>217</v>
      </c>
      <c r="C130" s="269"/>
      <c r="D130" s="269"/>
      <c r="E130" s="269"/>
      <c r="F130" s="269"/>
      <c r="G130" s="269"/>
      <c r="H130" s="269"/>
    </row>
    <row r="131" spans="1:11" s="363" customFormat="1" ht="12" customHeight="1" thickBot="1" x14ac:dyDescent="0.3">
      <c r="A131" s="393" t="s">
        <v>67</v>
      </c>
      <c r="B131" s="275" t="s">
        <v>218</v>
      </c>
      <c r="C131" s="269"/>
      <c r="D131" s="269"/>
      <c r="E131" s="269"/>
      <c r="F131" s="269"/>
      <c r="G131" s="269"/>
      <c r="H131" s="269"/>
    </row>
    <row r="132" spans="1:11" s="363" customFormat="1" ht="12" customHeight="1" thickBot="1" x14ac:dyDescent="0.3">
      <c r="A132" s="239" t="s">
        <v>83</v>
      </c>
      <c r="B132" s="272" t="s">
        <v>219</v>
      </c>
      <c r="C132" s="266">
        <f t="shared" ref="C132:H132" si="33">+C133+C134+C135+C136</f>
        <v>0</v>
      </c>
      <c r="D132" s="266">
        <f t="shared" si="33"/>
        <v>0</v>
      </c>
      <c r="E132" s="266">
        <f t="shared" si="33"/>
        <v>0</v>
      </c>
      <c r="F132" s="266">
        <f t="shared" si="33"/>
        <v>0</v>
      </c>
      <c r="G132" s="266">
        <f t="shared" si="33"/>
        <v>0</v>
      </c>
      <c r="H132" s="266">
        <f t="shared" si="33"/>
        <v>0</v>
      </c>
    </row>
    <row r="133" spans="1:11" s="363" customFormat="1" ht="12" customHeight="1" x14ac:dyDescent="0.25">
      <c r="A133" s="369" t="s">
        <v>85</v>
      </c>
      <c r="B133" s="273" t="s">
        <v>220</v>
      </c>
      <c r="C133" s="269"/>
      <c r="D133" s="269"/>
      <c r="E133" s="269"/>
      <c r="F133" s="269"/>
      <c r="G133" s="269"/>
      <c r="H133" s="269"/>
    </row>
    <row r="134" spans="1:11" s="363" customFormat="1" ht="12" customHeight="1" x14ac:dyDescent="0.25">
      <c r="A134" s="369" t="s">
        <v>87</v>
      </c>
      <c r="B134" s="273" t="s">
        <v>221</v>
      </c>
      <c r="C134" s="269"/>
      <c r="D134" s="269"/>
      <c r="E134" s="269"/>
      <c r="F134" s="269"/>
      <c r="G134" s="269"/>
      <c r="H134" s="269"/>
    </row>
    <row r="135" spans="1:11" s="363" customFormat="1" ht="12" customHeight="1" x14ac:dyDescent="0.25">
      <c r="A135" s="369" t="s">
        <v>89</v>
      </c>
      <c r="B135" s="273" t="s">
        <v>222</v>
      </c>
      <c r="C135" s="269"/>
      <c r="D135" s="269"/>
      <c r="E135" s="269"/>
      <c r="F135" s="269"/>
      <c r="G135" s="269"/>
      <c r="H135" s="269"/>
    </row>
    <row r="136" spans="1:11" s="371" customFormat="1" ht="12" customHeight="1" thickBot="1" x14ac:dyDescent="0.3">
      <c r="A136" s="393" t="s">
        <v>91</v>
      </c>
      <c r="B136" s="275" t="s">
        <v>223</v>
      </c>
      <c r="C136" s="269"/>
      <c r="D136" s="269"/>
      <c r="E136" s="269"/>
      <c r="F136" s="269"/>
      <c r="G136" s="269"/>
      <c r="H136" s="269"/>
    </row>
    <row r="137" spans="1:11" s="363" customFormat="1" ht="12" customHeight="1" thickBot="1" x14ac:dyDescent="0.3">
      <c r="A137" s="239" t="s">
        <v>224</v>
      </c>
      <c r="B137" s="272" t="s">
        <v>225</v>
      </c>
      <c r="C137" s="276">
        <f>+C138+C139+C140+C141</f>
        <v>23072</v>
      </c>
      <c r="D137" s="276">
        <f>+D138+D139+D140+D141</f>
        <v>0</v>
      </c>
      <c r="E137" s="276">
        <f>D137+C137</f>
        <v>23072</v>
      </c>
      <c r="F137" s="276">
        <f>+F138+F139+F140+F141</f>
        <v>22498</v>
      </c>
      <c r="G137" s="276">
        <f>+G138+G139+G140+G141</f>
        <v>0</v>
      </c>
      <c r="H137" s="276">
        <f>G137+F137</f>
        <v>22498</v>
      </c>
      <c r="K137" s="397"/>
    </row>
    <row r="138" spans="1:11" s="363" customFormat="1" ht="10.5" x14ac:dyDescent="0.25">
      <c r="A138" s="369" t="s">
        <v>97</v>
      </c>
      <c r="B138" s="273" t="s">
        <v>226</v>
      </c>
      <c r="C138" s="269">
        <v>23072</v>
      </c>
      <c r="D138" s="269"/>
      <c r="E138" s="269">
        <f>D138+C138</f>
        <v>23072</v>
      </c>
      <c r="F138" s="269">
        <v>22498</v>
      </c>
      <c r="G138" s="269"/>
      <c r="H138" s="269">
        <f>G138+F138</f>
        <v>22498</v>
      </c>
    </row>
    <row r="139" spans="1:11" s="363" customFormat="1" ht="12" customHeight="1" x14ac:dyDescent="0.25">
      <c r="A139" s="369" t="s">
        <v>99</v>
      </c>
      <c r="B139" s="273" t="s">
        <v>227</v>
      </c>
      <c r="C139" s="269"/>
      <c r="D139" s="269"/>
      <c r="E139" s="269"/>
      <c r="F139" s="269"/>
      <c r="G139" s="269"/>
      <c r="H139" s="269"/>
    </row>
    <row r="140" spans="1:11" s="371" customFormat="1" ht="12" customHeight="1" x14ac:dyDescent="0.25">
      <c r="A140" s="369" t="s">
        <v>101</v>
      </c>
      <c r="B140" s="273" t="s">
        <v>228</v>
      </c>
      <c r="C140" s="269"/>
      <c r="D140" s="269"/>
      <c r="E140" s="269"/>
      <c r="F140" s="269"/>
      <c r="G140" s="269"/>
      <c r="H140" s="269"/>
    </row>
    <row r="141" spans="1:11" s="371" customFormat="1" ht="12" customHeight="1" thickBot="1" x14ac:dyDescent="0.3">
      <c r="A141" s="393" t="s">
        <v>103</v>
      </c>
      <c r="B141" s="275" t="s">
        <v>229</v>
      </c>
      <c r="C141" s="269"/>
      <c r="D141" s="269"/>
      <c r="E141" s="269"/>
      <c r="F141" s="269"/>
      <c r="G141" s="269"/>
      <c r="H141" s="269"/>
    </row>
    <row r="142" spans="1:11" s="371" customFormat="1" ht="12" customHeight="1" thickBot="1" x14ac:dyDescent="0.3">
      <c r="A142" s="239" t="s">
        <v>105</v>
      </c>
      <c r="B142" s="272" t="s">
        <v>230</v>
      </c>
      <c r="C142" s="398">
        <f t="shared" ref="C142:H142" si="34">+C143+C144+C145+C146</f>
        <v>0</v>
      </c>
      <c r="D142" s="398">
        <f t="shared" si="34"/>
        <v>0</v>
      </c>
      <c r="E142" s="398">
        <f t="shared" si="34"/>
        <v>0</v>
      </c>
      <c r="F142" s="398">
        <f t="shared" si="34"/>
        <v>0</v>
      </c>
      <c r="G142" s="398">
        <f t="shared" si="34"/>
        <v>0</v>
      </c>
      <c r="H142" s="398">
        <f t="shared" si="34"/>
        <v>0</v>
      </c>
    </row>
    <row r="143" spans="1:11" s="371" customFormat="1" ht="12" customHeight="1" x14ac:dyDescent="0.25">
      <c r="A143" s="369" t="s">
        <v>107</v>
      </c>
      <c r="B143" s="273" t="s">
        <v>231</v>
      </c>
      <c r="C143" s="269"/>
      <c r="D143" s="269"/>
      <c r="E143" s="269"/>
      <c r="F143" s="269"/>
      <c r="G143" s="269"/>
      <c r="H143" s="269"/>
    </row>
    <row r="144" spans="1:11" s="371" customFormat="1" ht="12" customHeight="1" x14ac:dyDescent="0.25">
      <c r="A144" s="369" t="s">
        <v>109</v>
      </c>
      <c r="B144" s="273" t="s">
        <v>232</v>
      </c>
      <c r="C144" s="269"/>
      <c r="D144" s="269"/>
      <c r="E144" s="269"/>
      <c r="F144" s="269"/>
      <c r="G144" s="269"/>
      <c r="H144" s="269"/>
    </row>
    <row r="145" spans="1:8" s="371" customFormat="1" ht="12" customHeight="1" x14ac:dyDescent="0.25">
      <c r="A145" s="369" t="s">
        <v>111</v>
      </c>
      <c r="B145" s="273" t="s">
        <v>233</v>
      </c>
      <c r="C145" s="269"/>
      <c r="D145" s="269"/>
      <c r="E145" s="269"/>
      <c r="F145" s="269"/>
      <c r="G145" s="269"/>
      <c r="H145" s="269"/>
    </row>
    <row r="146" spans="1:8" s="363" customFormat="1" ht="12.75" customHeight="1" thickBot="1" x14ac:dyDescent="0.3">
      <c r="A146" s="369" t="s">
        <v>113</v>
      </c>
      <c r="B146" s="273" t="s">
        <v>234</v>
      </c>
      <c r="C146" s="269"/>
      <c r="D146" s="269"/>
      <c r="E146" s="269"/>
      <c r="F146" s="269"/>
      <c r="G146" s="269"/>
      <c r="H146" s="269"/>
    </row>
    <row r="147" spans="1:8" s="363" customFormat="1" ht="12" customHeight="1" thickBot="1" x14ac:dyDescent="0.3">
      <c r="A147" s="239" t="s">
        <v>115</v>
      </c>
      <c r="B147" s="272" t="s">
        <v>235</v>
      </c>
      <c r="C147" s="399">
        <f t="shared" ref="C147:H147" si="35">+C128+C132+C137+C142</f>
        <v>23072</v>
      </c>
      <c r="D147" s="399">
        <f t="shared" si="35"/>
        <v>0</v>
      </c>
      <c r="E147" s="399">
        <f t="shared" si="35"/>
        <v>23072</v>
      </c>
      <c r="F147" s="399">
        <f t="shared" si="35"/>
        <v>22498</v>
      </c>
      <c r="G147" s="399">
        <f t="shared" si="35"/>
        <v>0</v>
      </c>
      <c r="H147" s="399">
        <f t="shared" si="35"/>
        <v>22498</v>
      </c>
    </row>
    <row r="148" spans="1:8" s="363" customFormat="1" ht="15" customHeight="1" thickBot="1" x14ac:dyDescent="0.3">
      <c r="A148" s="400" t="s">
        <v>236</v>
      </c>
      <c r="B148" s="401" t="s">
        <v>237</v>
      </c>
      <c r="C148" s="399">
        <f t="shared" ref="C148:H148" si="36">+C127+C147</f>
        <v>328497</v>
      </c>
      <c r="D148" s="399">
        <f t="shared" si="36"/>
        <v>30865</v>
      </c>
      <c r="E148" s="399">
        <f t="shared" si="36"/>
        <v>359362</v>
      </c>
      <c r="F148" s="399">
        <f t="shared" si="36"/>
        <v>388287</v>
      </c>
      <c r="G148" s="399">
        <f t="shared" si="36"/>
        <v>31296</v>
      </c>
      <c r="H148" s="399">
        <f t="shared" si="36"/>
        <v>419583</v>
      </c>
    </row>
    <row r="149" spans="1:8" s="363" customFormat="1" ht="11.25" thickBot="1" x14ac:dyDescent="0.3">
      <c r="A149" s="402"/>
      <c r="B149" s="403"/>
      <c r="C149" s="404"/>
      <c r="D149" s="404"/>
      <c r="E149" s="404"/>
      <c r="F149" s="404"/>
      <c r="G149" s="404"/>
      <c r="H149" s="404"/>
    </row>
    <row r="150" spans="1:8" s="363" customFormat="1" ht="15" customHeight="1" thickBot="1" x14ac:dyDescent="0.3">
      <c r="A150" s="405" t="s">
        <v>258</v>
      </c>
      <c r="B150" s="406"/>
      <c r="C150" s="407" t="s">
        <v>263</v>
      </c>
      <c r="D150" s="408">
        <v>7</v>
      </c>
      <c r="E150" s="408" t="s">
        <v>264</v>
      </c>
      <c r="F150" s="407" t="s">
        <v>443</v>
      </c>
      <c r="G150" s="408">
        <v>7</v>
      </c>
      <c r="H150" s="408" t="s">
        <v>444</v>
      </c>
    </row>
    <row r="151" spans="1:8" s="363" customFormat="1" ht="14.25" customHeight="1" thickBot="1" x14ac:dyDescent="0.3">
      <c r="A151" s="405" t="s">
        <v>259</v>
      </c>
      <c r="B151" s="406"/>
      <c r="C151" s="408">
        <v>10</v>
      </c>
      <c r="D151" s="408">
        <v>0</v>
      </c>
      <c r="E151" s="408">
        <v>10</v>
      </c>
      <c r="F151" s="408">
        <v>43</v>
      </c>
      <c r="G151" s="408">
        <v>0</v>
      </c>
      <c r="H151" s="408">
        <v>43</v>
      </c>
    </row>
  </sheetData>
  <mergeCells count="12">
    <mergeCell ref="F5:H5"/>
    <mergeCell ref="F7:F8"/>
    <mergeCell ref="G7:G8"/>
    <mergeCell ref="H7:H8"/>
    <mergeCell ref="F91:H91"/>
    <mergeCell ref="C91:E91"/>
    <mergeCell ref="A7:A8"/>
    <mergeCell ref="C5:E5"/>
    <mergeCell ref="B7:B8"/>
    <mergeCell ref="C7:C8"/>
    <mergeCell ref="D7:D8"/>
    <mergeCell ref="E7:E8"/>
  </mergeCells>
  <pageMargins left="0.11811023622047245" right="0.11811023622047245" top="1.1417322834645669" bottom="0.55118110236220474" header="0.31496062992125984" footer="0.31496062992125984"/>
  <pageSetup paperSize="9" orientation="portrait" r:id="rId1"/>
  <headerFooter>
    <oddHeader>&amp;C&amp;"-,Félkövér"&amp;9
Tiszagyulaháza község 2014.évi költségvetési bevételei és kiadásai, előirányzat csoportonként és kiemelt előirányzatonként&amp;R&amp;"-,Dőlt"&amp;8 2.melléklet
a 10/2014. (V. 30. )Önkormányzati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view="pageLayout" topLeftCell="A118" zoomScaleNormal="100" workbookViewId="0">
      <selection activeCell="J136" sqref="J136"/>
    </sheetView>
  </sheetViews>
  <sheetFormatPr defaultRowHeight="15" x14ac:dyDescent="0.25"/>
  <cols>
    <col min="1" max="1" width="4.5703125" style="24" customWidth="1"/>
    <col min="2" max="2" width="42.42578125" style="25" customWidth="1"/>
    <col min="3" max="3" width="6.42578125" style="26" customWidth="1"/>
    <col min="4" max="4" width="6" style="26" customWidth="1"/>
    <col min="5" max="6" width="6.5703125" style="26" customWidth="1"/>
    <col min="7" max="7" width="5.85546875" style="26" customWidth="1"/>
    <col min="8" max="8" width="6.5703125" style="26" customWidth="1"/>
    <col min="9" max="9" width="6.42578125" style="26" customWidth="1"/>
    <col min="10" max="10" width="7.5703125" style="26" customWidth="1"/>
    <col min="11" max="256" width="9.140625" style="17"/>
    <col min="257" max="257" width="16.7109375" style="17" customWidth="1"/>
    <col min="258" max="258" width="61.7109375" style="17" customWidth="1"/>
    <col min="259" max="259" width="21.42578125" style="17" customWidth="1"/>
    <col min="260" max="512" width="9.140625" style="17"/>
    <col min="513" max="513" width="16.7109375" style="17" customWidth="1"/>
    <col min="514" max="514" width="61.7109375" style="17" customWidth="1"/>
    <col min="515" max="515" width="21.42578125" style="17" customWidth="1"/>
    <col min="516" max="768" width="9.140625" style="17"/>
    <col min="769" max="769" width="16.7109375" style="17" customWidth="1"/>
    <col min="770" max="770" width="61.7109375" style="17" customWidth="1"/>
    <col min="771" max="771" width="21.42578125" style="17" customWidth="1"/>
    <col min="772" max="1024" width="9.140625" style="17"/>
    <col min="1025" max="1025" width="16.7109375" style="17" customWidth="1"/>
    <col min="1026" max="1026" width="61.7109375" style="17" customWidth="1"/>
    <col min="1027" max="1027" width="21.42578125" style="17" customWidth="1"/>
    <col min="1028" max="1280" width="9.140625" style="17"/>
    <col min="1281" max="1281" width="16.7109375" style="17" customWidth="1"/>
    <col min="1282" max="1282" width="61.7109375" style="17" customWidth="1"/>
    <col min="1283" max="1283" width="21.42578125" style="17" customWidth="1"/>
    <col min="1284" max="1536" width="9.140625" style="17"/>
    <col min="1537" max="1537" width="16.7109375" style="17" customWidth="1"/>
    <col min="1538" max="1538" width="61.7109375" style="17" customWidth="1"/>
    <col min="1539" max="1539" width="21.42578125" style="17" customWidth="1"/>
    <col min="1540" max="1792" width="9.140625" style="17"/>
    <col min="1793" max="1793" width="16.7109375" style="17" customWidth="1"/>
    <col min="1794" max="1794" width="61.7109375" style="17" customWidth="1"/>
    <col min="1795" max="1795" width="21.42578125" style="17" customWidth="1"/>
    <col min="1796" max="2048" width="9.140625" style="17"/>
    <col min="2049" max="2049" width="16.7109375" style="17" customWidth="1"/>
    <col min="2050" max="2050" width="61.7109375" style="17" customWidth="1"/>
    <col min="2051" max="2051" width="21.42578125" style="17" customWidth="1"/>
    <col min="2052" max="2304" width="9.140625" style="17"/>
    <col min="2305" max="2305" width="16.7109375" style="17" customWidth="1"/>
    <col min="2306" max="2306" width="61.7109375" style="17" customWidth="1"/>
    <col min="2307" max="2307" width="21.42578125" style="17" customWidth="1"/>
    <col min="2308" max="2560" width="9.140625" style="17"/>
    <col min="2561" max="2561" width="16.7109375" style="17" customWidth="1"/>
    <col min="2562" max="2562" width="61.7109375" style="17" customWidth="1"/>
    <col min="2563" max="2563" width="21.42578125" style="17" customWidth="1"/>
    <col min="2564" max="2816" width="9.140625" style="17"/>
    <col min="2817" max="2817" width="16.7109375" style="17" customWidth="1"/>
    <col min="2818" max="2818" width="61.7109375" style="17" customWidth="1"/>
    <col min="2819" max="2819" width="21.42578125" style="17" customWidth="1"/>
    <col min="2820" max="3072" width="9.140625" style="17"/>
    <col min="3073" max="3073" width="16.7109375" style="17" customWidth="1"/>
    <col min="3074" max="3074" width="61.7109375" style="17" customWidth="1"/>
    <col min="3075" max="3075" width="21.42578125" style="17" customWidth="1"/>
    <col min="3076" max="3328" width="9.140625" style="17"/>
    <col min="3329" max="3329" width="16.7109375" style="17" customWidth="1"/>
    <col min="3330" max="3330" width="61.7109375" style="17" customWidth="1"/>
    <col min="3331" max="3331" width="21.42578125" style="17" customWidth="1"/>
    <col min="3332" max="3584" width="9.140625" style="17"/>
    <col min="3585" max="3585" width="16.7109375" style="17" customWidth="1"/>
    <col min="3586" max="3586" width="61.7109375" style="17" customWidth="1"/>
    <col min="3587" max="3587" width="21.42578125" style="17" customWidth="1"/>
    <col min="3588" max="3840" width="9.140625" style="17"/>
    <col min="3841" max="3841" width="16.7109375" style="17" customWidth="1"/>
    <col min="3842" max="3842" width="61.7109375" style="17" customWidth="1"/>
    <col min="3843" max="3843" width="21.42578125" style="17" customWidth="1"/>
    <col min="3844" max="4096" width="9.140625" style="17"/>
    <col min="4097" max="4097" width="16.7109375" style="17" customWidth="1"/>
    <col min="4098" max="4098" width="61.7109375" style="17" customWidth="1"/>
    <col min="4099" max="4099" width="21.42578125" style="17" customWidth="1"/>
    <col min="4100" max="4352" width="9.140625" style="17"/>
    <col min="4353" max="4353" width="16.7109375" style="17" customWidth="1"/>
    <col min="4354" max="4354" width="61.7109375" style="17" customWidth="1"/>
    <col min="4355" max="4355" width="21.42578125" style="17" customWidth="1"/>
    <col min="4356" max="4608" width="9.140625" style="17"/>
    <col min="4609" max="4609" width="16.7109375" style="17" customWidth="1"/>
    <col min="4610" max="4610" width="61.7109375" style="17" customWidth="1"/>
    <col min="4611" max="4611" width="21.42578125" style="17" customWidth="1"/>
    <col min="4612" max="4864" width="9.140625" style="17"/>
    <col min="4865" max="4865" width="16.7109375" style="17" customWidth="1"/>
    <col min="4866" max="4866" width="61.7109375" style="17" customWidth="1"/>
    <col min="4867" max="4867" width="21.42578125" style="17" customWidth="1"/>
    <col min="4868" max="5120" width="9.140625" style="17"/>
    <col min="5121" max="5121" width="16.7109375" style="17" customWidth="1"/>
    <col min="5122" max="5122" width="61.7109375" style="17" customWidth="1"/>
    <col min="5123" max="5123" width="21.42578125" style="17" customWidth="1"/>
    <col min="5124" max="5376" width="9.140625" style="17"/>
    <col min="5377" max="5377" width="16.7109375" style="17" customWidth="1"/>
    <col min="5378" max="5378" width="61.7109375" style="17" customWidth="1"/>
    <col min="5379" max="5379" width="21.42578125" style="17" customWidth="1"/>
    <col min="5380" max="5632" width="9.140625" style="17"/>
    <col min="5633" max="5633" width="16.7109375" style="17" customWidth="1"/>
    <col min="5634" max="5634" width="61.7109375" style="17" customWidth="1"/>
    <col min="5635" max="5635" width="21.42578125" style="17" customWidth="1"/>
    <col min="5636" max="5888" width="9.140625" style="17"/>
    <col min="5889" max="5889" width="16.7109375" style="17" customWidth="1"/>
    <col min="5890" max="5890" width="61.7109375" style="17" customWidth="1"/>
    <col min="5891" max="5891" width="21.42578125" style="17" customWidth="1"/>
    <col min="5892" max="6144" width="9.140625" style="17"/>
    <col min="6145" max="6145" width="16.7109375" style="17" customWidth="1"/>
    <col min="6146" max="6146" width="61.7109375" style="17" customWidth="1"/>
    <col min="6147" max="6147" width="21.42578125" style="17" customWidth="1"/>
    <col min="6148" max="6400" width="9.140625" style="17"/>
    <col min="6401" max="6401" width="16.7109375" style="17" customWidth="1"/>
    <col min="6402" max="6402" width="61.7109375" style="17" customWidth="1"/>
    <col min="6403" max="6403" width="21.42578125" style="17" customWidth="1"/>
    <col min="6404" max="6656" width="9.140625" style="17"/>
    <col min="6657" max="6657" width="16.7109375" style="17" customWidth="1"/>
    <col min="6658" max="6658" width="61.7109375" style="17" customWidth="1"/>
    <col min="6659" max="6659" width="21.42578125" style="17" customWidth="1"/>
    <col min="6660" max="6912" width="9.140625" style="17"/>
    <col min="6913" max="6913" width="16.7109375" style="17" customWidth="1"/>
    <col min="6914" max="6914" width="61.7109375" style="17" customWidth="1"/>
    <col min="6915" max="6915" width="21.42578125" style="17" customWidth="1"/>
    <col min="6916" max="7168" width="9.140625" style="17"/>
    <col min="7169" max="7169" width="16.7109375" style="17" customWidth="1"/>
    <col min="7170" max="7170" width="61.7109375" style="17" customWidth="1"/>
    <col min="7171" max="7171" width="21.42578125" style="17" customWidth="1"/>
    <col min="7172" max="7424" width="9.140625" style="17"/>
    <col min="7425" max="7425" width="16.7109375" style="17" customWidth="1"/>
    <col min="7426" max="7426" width="61.7109375" style="17" customWidth="1"/>
    <col min="7427" max="7427" width="21.42578125" style="17" customWidth="1"/>
    <col min="7428" max="7680" width="9.140625" style="17"/>
    <col min="7681" max="7681" width="16.7109375" style="17" customWidth="1"/>
    <col min="7682" max="7682" width="61.7109375" style="17" customWidth="1"/>
    <col min="7683" max="7683" width="21.42578125" style="17" customWidth="1"/>
    <col min="7684" max="7936" width="9.140625" style="17"/>
    <col min="7937" max="7937" width="16.7109375" style="17" customWidth="1"/>
    <col min="7938" max="7938" width="61.7109375" style="17" customWidth="1"/>
    <col min="7939" max="7939" width="21.42578125" style="17" customWidth="1"/>
    <col min="7940" max="8192" width="9.140625" style="17"/>
    <col min="8193" max="8193" width="16.7109375" style="17" customWidth="1"/>
    <col min="8194" max="8194" width="61.7109375" style="17" customWidth="1"/>
    <col min="8195" max="8195" width="21.42578125" style="17" customWidth="1"/>
    <col min="8196" max="8448" width="9.140625" style="17"/>
    <col min="8449" max="8449" width="16.7109375" style="17" customWidth="1"/>
    <col min="8450" max="8450" width="61.7109375" style="17" customWidth="1"/>
    <col min="8451" max="8451" width="21.42578125" style="17" customWidth="1"/>
    <col min="8452" max="8704" width="9.140625" style="17"/>
    <col min="8705" max="8705" width="16.7109375" style="17" customWidth="1"/>
    <col min="8706" max="8706" width="61.7109375" style="17" customWidth="1"/>
    <col min="8707" max="8707" width="21.42578125" style="17" customWidth="1"/>
    <col min="8708" max="8960" width="9.140625" style="17"/>
    <col min="8961" max="8961" width="16.7109375" style="17" customWidth="1"/>
    <col min="8962" max="8962" width="61.7109375" style="17" customWidth="1"/>
    <col min="8963" max="8963" width="21.42578125" style="17" customWidth="1"/>
    <col min="8964" max="9216" width="9.140625" style="17"/>
    <col min="9217" max="9217" width="16.7109375" style="17" customWidth="1"/>
    <col min="9218" max="9218" width="61.7109375" style="17" customWidth="1"/>
    <col min="9219" max="9219" width="21.42578125" style="17" customWidth="1"/>
    <col min="9220" max="9472" width="9.140625" style="17"/>
    <col min="9473" max="9473" width="16.7109375" style="17" customWidth="1"/>
    <col min="9474" max="9474" width="61.7109375" style="17" customWidth="1"/>
    <col min="9475" max="9475" width="21.42578125" style="17" customWidth="1"/>
    <col min="9476" max="9728" width="9.140625" style="17"/>
    <col min="9729" max="9729" width="16.7109375" style="17" customWidth="1"/>
    <col min="9730" max="9730" width="61.7109375" style="17" customWidth="1"/>
    <col min="9731" max="9731" width="21.42578125" style="17" customWidth="1"/>
    <col min="9732" max="9984" width="9.140625" style="17"/>
    <col min="9985" max="9985" width="16.7109375" style="17" customWidth="1"/>
    <col min="9986" max="9986" width="61.7109375" style="17" customWidth="1"/>
    <col min="9987" max="9987" width="21.42578125" style="17" customWidth="1"/>
    <col min="9988" max="10240" width="9.140625" style="17"/>
    <col min="10241" max="10241" width="16.7109375" style="17" customWidth="1"/>
    <col min="10242" max="10242" width="61.7109375" style="17" customWidth="1"/>
    <col min="10243" max="10243" width="21.42578125" style="17" customWidth="1"/>
    <col min="10244" max="10496" width="9.140625" style="17"/>
    <col min="10497" max="10497" width="16.7109375" style="17" customWidth="1"/>
    <col min="10498" max="10498" width="61.7109375" style="17" customWidth="1"/>
    <col min="10499" max="10499" width="21.42578125" style="17" customWidth="1"/>
    <col min="10500" max="10752" width="9.140625" style="17"/>
    <col min="10753" max="10753" width="16.7109375" style="17" customWidth="1"/>
    <col min="10754" max="10754" width="61.7109375" style="17" customWidth="1"/>
    <col min="10755" max="10755" width="21.42578125" style="17" customWidth="1"/>
    <col min="10756" max="11008" width="9.140625" style="17"/>
    <col min="11009" max="11009" width="16.7109375" style="17" customWidth="1"/>
    <col min="11010" max="11010" width="61.7109375" style="17" customWidth="1"/>
    <col min="11011" max="11011" width="21.42578125" style="17" customWidth="1"/>
    <col min="11012" max="11264" width="9.140625" style="17"/>
    <col min="11265" max="11265" width="16.7109375" style="17" customWidth="1"/>
    <col min="11266" max="11266" width="61.7109375" style="17" customWidth="1"/>
    <col min="11267" max="11267" width="21.42578125" style="17" customWidth="1"/>
    <col min="11268" max="11520" width="9.140625" style="17"/>
    <col min="11521" max="11521" width="16.7109375" style="17" customWidth="1"/>
    <col min="11522" max="11522" width="61.7109375" style="17" customWidth="1"/>
    <col min="11523" max="11523" width="21.42578125" style="17" customWidth="1"/>
    <col min="11524" max="11776" width="9.140625" style="17"/>
    <col min="11777" max="11777" width="16.7109375" style="17" customWidth="1"/>
    <col min="11778" max="11778" width="61.7109375" style="17" customWidth="1"/>
    <col min="11779" max="11779" width="21.42578125" style="17" customWidth="1"/>
    <col min="11780" max="12032" width="9.140625" style="17"/>
    <col min="12033" max="12033" width="16.7109375" style="17" customWidth="1"/>
    <col min="12034" max="12034" width="61.7109375" style="17" customWidth="1"/>
    <col min="12035" max="12035" width="21.42578125" style="17" customWidth="1"/>
    <col min="12036" max="12288" width="9.140625" style="17"/>
    <col min="12289" max="12289" width="16.7109375" style="17" customWidth="1"/>
    <col min="12290" max="12290" width="61.7109375" style="17" customWidth="1"/>
    <col min="12291" max="12291" width="21.42578125" style="17" customWidth="1"/>
    <col min="12292" max="12544" width="9.140625" style="17"/>
    <col min="12545" max="12545" width="16.7109375" style="17" customWidth="1"/>
    <col min="12546" max="12546" width="61.7109375" style="17" customWidth="1"/>
    <col min="12547" max="12547" width="21.42578125" style="17" customWidth="1"/>
    <col min="12548" max="12800" width="9.140625" style="17"/>
    <col min="12801" max="12801" width="16.7109375" style="17" customWidth="1"/>
    <col min="12802" max="12802" width="61.7109375" style="17" customWidth="1"/>
    <col min="12803" max="12803" width="21.42578125" style="17" customWidth="1"/>
    <col min="12804" max="13056" width="9.140625" style="17"/>
    <col min="13057" max="13057" width="16.7109375" style="17" customWidth="1"/>
    <col min="13058" max="13058" width="61.7109375" style="17" customWidth="1"/>
    <col min="13059" max="13059" width="21.42578125" style="17" customWidth="1"/>
    <col min="13060" max="13312" width="9.140625" style="17"/>
    <col min="13313" max="13313" width="16.7109375" style="17" customWidth="1"/>
    <col min="13314" max="13314" width="61.7109375" style="17" customWidth="1"/>
    <col min="13315" max="13315" width="21.42578125" style="17" customWidth="1"/>
    <col min="13316" max="13568" width="9.140625" style="17"/>
    <col min="13569" max="13569" width="16.7109375" style="17" customWidth="1"/>
    <col min="13570" max="13570" width="61.7109375" style="17" customWidth="1"/>
    <col min="13571" max="13571" width="21.42578125" style="17" customWidth="1"/>
    <col min="13572" max="13824" width="9.140625" style="17"/>
    <col min="13825" max="13825" width="16.7109375" style="17" customWidth="1"/>
    <col min="13826" max="13826" width="61.7109375" style="17" customWidth="1"/>
    <col min="13827" max="13827" width="21.42578125" style="17" customWidth="1"/>
    <col min="13828" max="14080" width="9.140625" style="17"/>
    <col min="14081" max="14081" width="16.7109375" style="17" customWidth="1"/>
    <col min="14082" max="14082" width="61.7109375" style="17" customWidth="1"/>
    <col min="14083" max="14083" width="21.42578125" style="17" customWidth="1"/>
    <col min="14084" max="14336" width="9.140625" style="17"/>
    <col min="14337" max="14337" width="16.7109375" style="17" customWidth="1"/>
    <col min="14338" max="14338" width="61.7109375" style="17" customWidth="1"/>
    <col min="14339" max="14339" width="21.42578125" style="17" customWidth="1"/>
    <col min="14340" max="14592" width="9.140625" style="17"/>
    <col min="14593" max="14593" width="16.7109375" style="17" customWidth="1"/>
    <col min="14594" max="14594" width="61.7109375" style="17" customWidth="1"/>
    <col min="14595" max="14595" width="21.42578125" style="17" customWidth="1"/>
    <col min="14596" max="14848" width="9.140625" style="17"/>
    <col min="14849" max="14849" width="16.7109375" style="17" customWidth="1"/>
    <col min="14850" max="14850" width="61.7109375" style="17" customWidth="1"/>
    <col min="14851" max="14851" width="21.42578125" style="17" customWidth="1"/>
    <col min="14852" max="15104" width="9.140625" style="17"/>
    <col min="15105" max="15105" width="16.7109375" style="17" customWidth="1"/>
    <col min="15106" max="15106" width="61.7109375" style="17" customWidth="1"/>
    <col min="15107" max="15107" width="21.42578125" style="17" customWidth="1"/>
    <col min="15108" max="15360" width="9.140625" style="17"/>
    <col min="15361" max="15361" width="16.7109375" style="17" customWidth="1"/>
    <col min="15362" max="15362" width="61.7109375" style="17" customWidth="1"/>
    <col min="15363" max="15363" width="21.42578125" style="17" customWidth="1"/>
    <col min="15364" max="15616" width="9.140625" style="17"/>
    <col min="15617" max="15617" width="16.7109375" style="17" customWidth="1"/>
    <col min="15618" max="15618" width="61.7109375" style="17" customWidth="1"/>
    <col min="15619" max="15619" width="21.42578125" style="17" customWidth="1"/>
    <col min="15620" max="15872" width="9.140625" style="17"/>
    <col min="15873" max="15873" width="16.7109375" style="17" customWidth="1"/>
    <col min="15874" max="15874" width="61.7109375" style="17" customWidth="1"/>
    <col min="15875" max="15875" width="21.42578125" style="17" customWidth="1"/>
    <col min="15876" max="16128" width="9.140625" style="17"/>
    <col min="16129" max="16129" width="16.7109375" style="17" customWidth="1"/>
    <col min="16130" max="16130" width="61.7109375" style="17" customWidth="1"/>
    <col min="16131" max="16131" width="21.42578125" style="17" customWidth="1"/>
    <col min="16132" max="16384" width="9.140625" style="17"/>
  </cols>
  <sheetData>
    <row r="1" spans="1:10" s="12" customFormat="1" ht="15.75" x14ac:dyDescent="0.25">
      <c r="A1" s="9"/>
      <c r="B1" s="10"/>
      <c r="C1" s="11"/>
      <c r="D1" s="11"/>
      <c r="E1" s="11"/>
      <c r="F1" s="11"/>
      <c r="G1" s="11"/>
      <c r="H1" s="11"/>
      <c r="I1" s="11"/>
      <c r="J1" s="11"/>
    </row>
    <row r="2" spans="1:10" s="16" customFormat="1" ht="14.25" thickBot="1" x14ac:dyDescent="0.3">
      <c r="A2" s="14"/>
      <c r="B2" s="14"/>
      <c r="C2" s="15"/>
      <c r="D2" s="15"/>
      <c r="E2" s="15"/>
      <c r="F2" s="15"/>
      <c r="G2" s="15"/>
      <c r="H2" s="15"/>
      <c r="I2" s="15"/>
      <c r="J2" s="15" t="s">
        <v>249</v>
      </c>
    </row>
    <row r="3" spans="1:10" s="363" customFormat="1" ht="21" customHeight="1" thickBot="1" x14ac:dyDescent="0.3">
      <c r="A3" s="361" t="s">
        <v>265</v>
      </c>
      <c r="B3" s="409" t="s">
        <v>253</v>
      </c>
      <c r="C3" s="499" t="s">
        <v>437</v>
      </c>
      <c r="D3" s="493"/>
      <c r="E3" s="493"/>
      <c r="F3" s="494"/>
      <c r="G3" s="499" t="s">
        <v>438</v>
      </c>
      <c r="H3" s="493"/>
      <c r="I3" s="493"/>
      <c r="J3" s="494"/>
    </row>
    <row r="4" spans="1:10" s="367" customFormat="1" ht="11.25" thickBot="1" x14ac:dyDescent="0.3">
      <c r="A4" s="364" t="s">
        <v>240</v>
      </c>
      <c r="B4" s="365" t="s">
        <v>241</v>
      </c>
      <c r="C4" s="366" t="s">
        <v>242</v>
      </c>
      <c r="D4" s="366" t="s">
        <v>250</v>
      </c>
      <c r="E4" s="366" t="s">
        <v>251</v>
      </c>
      <c r="F4" s="366" t="s">
        <v>252</v>
      </c>
      <c r="G4" s="366" t="s">
        <v>242</v>
      </c>
      <c r="H4" s="366" t="s">
        <v>250</v>
      </c>
      <c r="I4" s="366" t="s">
        <v>251</v>
      </c>
      <c r="J4" s="366" t="s">
        <v>252</v>
      </c>
    </row>
    <row r="5" spans="1:10" s="367" customFormat="1" ht="10.5" x14ac:dyDescent="0.25">
      <c r="A5" s="495"/>
      <c r="B5" s="495" t="s">
        <v>254</v>
      </c>
      <c r="C5" s="497" t="s">
        <v>269</v>
      </c>
      <c r="D5" s="495" t="s">
        <v>267</v>
      </c>
      <c r="E5" s="495" t="s">
        <v>270</v>
      </c>
      <c r="F5" s="495" t="s">
        <v>271</v>
      </c>
      <c r="G5" s="497" t="s">
        <v>269</v>
      </c>
      <c r="H5" s="495" t="s">
        <v>267</v>
      </c>
      <c r="I5" s="495" t="s">
        <v>270</v>
      </c>
      <c r="J5" s="495" t="s">
        <v>271</v>
      </c>
    </row>
    <row r="6" spans="1:10" s="367" customFormat="1" ht="21.75" customHeight="1" thickBot="1" x14ac:dyDescent="0.3">
      <c r="A6" s="496"/>
      <c r="B6" s="496"/>
      <c r="C6" s="498"/>
      <c r="D6" s="496"/>
      <c r="E6" s="496"/>
      <c r="F6" s="496"/>
      <c r="G6" s="498"/>
      <c r="H6" s="496"/>
      <c r="I6" s="496"/>
      <c r="J6" s="496"/>
    </row>
    <row r="7" spans="1:10" s="367" customFormat="1" ht="11.25" thickBot="1" x14ac:dyDescent="0.3">
      <c r="A7" s="368" t="s">
        <v>5</v>
      </c>
      <c r="B7" s="278" t="s">
        <v>6</v>
      </c>
      <c r="C7" s="266">
        <f>D7+E7+F7</f>
        <v>0</v>
      </c>
      <c r="D7" s="266">
        <f>D8+D9+D10+D11</f>
        <v>0</v>
      </c>
      <c r="E7" s="266">
        <f t="shared" ref="E7:F7" si="0">E8+E9+E10+E11</f>
        <v>0</v>
      </c>
      <c r="F7" s="266">
        <f t="shared" si="0"/>
        <v>0</v>
      </c>
      <c r="G7" s="266">
        <f>H7+I7+J7</f>
        <v>0</v>
      </c>
      <c r="H7" s="266">
        <f>H8+H9+H10+H11</f>
        <v>0</v>
      </c>
      <c r="I7" s="266">
        <f t="shared" ref="I7:J7" si="1">I8+I9+I10+I11</f>
        <v>0</v>
      </c>
      <c r="J7" s="266">
        <f t="shared" si="1"/>
        <v>0</v>
      </c>
    </row>
    <row r="8" spans="1:10" s="371" customFormat="1" ht="10.5" x14ac:dyDescent="0.2">
      <c r="A8" s="369" t="s">
        <v>7</v>
      </c>
      <c r="B8" s="370" t="s">
        <v>8</v>
      </c>
      <c r="C8" s="249"/>
      <c r="D8" s="249"/>
      <c r="E8" s="249"/>
      <c r="F8" s="249"/>
      <c r="G8" s="249"/>
      <c r="H8" s="249"/>
      <c r="I8" s="249"/>
      <c r="J8" s="249"/>
    </row>
    <row r="9" spans="1:10" s="374" customFormat="1" ht="10.5" x14ac:dyDescent="0.2">
      <c r="A9" s="372" t="s">
        <v>9</v>
      </c>
      <c r="B9" s="373" t="s">
        <v>10</v>
      </c>
      <c r="C9" s="253"/>
      <c r="D9" s="253"/>
      <c r="E9" s="249"/>
      <c r="F9" s="249"/>
      <c r="G9" s="253"/>
      <c r="H9" s="253"/>
      <c r="I9" s="249"/>
      <c r="J9" s="249"/>
    </row>
    <row r="10" spans="1:10" s="374" customFormat="1" ht="10.5" x14ac:dyDescent="0.2">
      <c r="A10" s="372" t="s">
        <v>11</v>
      </c>
      <c r="B10" s="373" t="s">
        <v>12</v>
      </c>
      <c r="C10" s="253"/>
      <c r="D10" s="253"/>
      <c r="E10" s="249"/>
      <c r="F10" s="249"/>
      <c r="G10" s="253"/>
      <c r="H10" s="253"/>
      <c r="I10" s="249"/>
      <c r="J10" s="249"/>
    </row>
    <row r="11" spans="1:10" s="374" customFormat="1" ht="10.5" x14ac:dyDescent="0.2">
      <c r="A11" s="372" t="s">
        <v>13</v>
      </c>
      <c r="B11" s="373" t="s">
        <v>14</v>
      </c>
      <c r="C11" s="253"/>
      <c r="D11" s="253"/>
      <c r="E11" s="249"/>
      <c r="F11" s="249"/>
      <c r="G11" s="253"/>
      <c r="H11" s="253"/>
      <c r="I11" s="249"/>
      <c r="J11" s="249"/>
    </row>
    <row r="12" spans="1:10" s="374" customFormat="1" ht="10.5" x14ac:dyDescent="0.2">
      <c r="A12" s="372" t="s">
        <v>15</v>
      </c>
      <c r="B12" s="373" t="s">
        <v>16</v>
      </c>
      <c r="C12" s="253"/>
      <c r="D12" s="253"/>
      <c r="E12" s="249"/>
      <c r="F12" s="249"/>
      <c r="G12" s="253"/>
      <c r="H12" s="253"/>
      <c r="I12" s="249"/>
      <c r="J12" s="249"/>
    </row>
    <row r="13" spans="1:10" s="371" customFormat="1" ht="11.25" thickBot="1" x14ac:dyDescent="0.25">
      <c r="A13" s="375" t="s">
        <v>17</v>
      </c>
      <c r="B13" s="376" t="s">
        <v>18</v>
      </c>
      <c r="C13" s="253"/>
      <c r="D13" s="253"/>
      <c r="E13" s="249"/>
      <c r="F13" s="249"/>
      <c r="G13" s="253"/>
      <c r="H13" s="253"/>
      <c r="I13" s="249"/>
      <c r="J13" s="249"/>
    </row>
    <row r="14" spans="1:10" s="371" customFormat="1" ht="21.75" thickBot="1" x14ac:dyDescent="0.3">
      <c r="A14" s="239" t="s">
        <v>19</v>
      </c>
      <c r="B14" s="377" t="s">
        <v>20</v>
      </c>
      <c r="C14" s="266">
        <f>+C15+C16+C17+C18+C19</f>
        <v>0</v>
      </c>
      <c r="D14" s="266">
        <f>+D15+D16+D17+D18+D19</f>
        <v>0</v>
      </c>
      <c r="E14" s="266">
        <f>C14+D14</f>
        <v>0</v>
      </c>
      <c r="F14" s="266">
        <f>D14+E14</f>
        <v>0</v>
      </c>
      <c r="G14" s="266">
        <f>+G15+G16+G17+G18+G19</f>
        <v>0</v>
      </c>
      <c r="H14" s="266">
        <f>+H15+H16+H17+H18+H19</f>
        <v>0</v>
      </c>
      <c r="I14" s="266">
        <f>G14+H14</f>
        <v>0</v>
      </c>
      <c r="J14" s="266">
        <f>H14+I14</f>
        <v>0</v>
      </c>
    </row>
    <row r="15" spans="1:10" s="371" customFormat="1" ht="10.5" x14ac:dyDescent="0.2">
      <c r="A15" s="369" t="s">
        <v>21</v>
      </c>
      <c r="B15" s="370" t="s">
        <v>22</v>
      </c>
      <c r="C15" s="249"/>
      <c r="D15" s="249"/>
      <c r="E15" s="249">
        <f>C15+D15</f>
        <v>0</v>
      </c>
      <c r="F15" s="249">
        <f>D15+E15</f>
        <v>0</v>
      </c>
      <c r="G15" s="249"/>
      <c r="H15" s="249"/>
      <c r="I15" s="249">
        <f>G15+H15</f>
        <v>0</v>
      </c>
      <c r="J15" s="249">
        <f>H15+I15</f>
        <v>0</v>
      </c>
    </row>
    <row r="16" spans="1:10" s="371" customFormat="1" ht="10.5" x14ac:dyDescent="0.2">
      <c r="A16" s="372" t="s">
        <v>23</v>
      </c>
      <c r="B16" s="373" t="s">
        <v>24</v>
      </c>
      <c r="C16" s="253"/>
      <c r="D16" s="253"/>
      <c r="E16" s="249">
        <f t="shared" ref="E16:F20" si="2">C16+D16</f>
        <v>0</v>
      </c>
      <c r="F16" s="249">
        <f t="shared" si="2"/>
        <v>0</v>
      </c>
      <c r="G16" s="253"/>
      <c r="H16" s="253"/>
      <c r="I16" s="249">
        <f t="shared" ref="I16:I20" si="3">G16+H16</f>
        <v>0</v>
      </c>
      <c r="J16" s="249">
        <f t="shared" ref="J16:J20" si="4">H16+I16</f>
        <v>0</v>
      </c>
    </row>
    <row r="17" spans="1:10" s="371" customFormat="1" ht="10.5" x14ac:dyDescent="0.2">
      <c r="A17" s="372" t="s">
        <v>25</v>
      </c>
      <c r="B17" s="373" t="s">
        <v>26</v>
      </c>
      <c r="C17" s="253"/>
      <c r="D17" s="253"/>
      <c r="E17" s="249">
        <f t="shared" si="2"/>
        <v>0</v>
      </c>
      <c r="F17" s="249">
        <f t="shared" si="2"/>
        <v>0</v>
      </c>
      <c r="G17" s="253"/>
      <c r="H17" s="253"/>
      <c r="I17" s="249">
        <f t="shared" si="3"/>
        <v>0</v>
      </c>
      <c r="J17" s="249">
        <f t="shared" si="4"/>
        <v>0</v>
      </c>
    </row>
    <row r="18" spans="1:10" s="371" customFormat="1" ht="10.5" x14ac:dyDescent="0.2">
      <c r="A18" s="372" t="s">
        <v>27</v>
      </c>
      <c r="B18" s="373" t="s">
        <v>28</v>
      </c>
      <c r="C18" s="253"/>
      <c r="D18" s="253"/>
      <c r="E18" s="249">
        <f t="shared" si="2"/>
        <v>0</v>
      </c>
      <c r="F18" s="249">
        <f t="shared" si="2"/>
        <v>0</v>
      </c>
      <c r="G18" s="253"/>
      <c r="H18" s="253"/>
      <c r="I18" s="249">
        <f t="shared" si="3"/>
        <v>0</v>
      </c>
      <c r="J18" s="249">
        <f t="shared" si="4"/>
        <v>0</v>
      </c>
    </row>
    <row r="19" spans="1:10" s="371" customFormat="1" ht="10.5" x14ac:dyDescent="0.2">
      <c r="A19" s="372" t="s">
        <v>29</v>
      </c>
      <c r="B19" s="373" t="s">
        <v>30</v>
      </c>
      <c r="C19" s="253"/>
      <c r="D19" s="253"/>
      <c r="E19" s="249">
        <f t="shared" si="2"/>
        <v>0</v>
      </c>
      <c r="F19" s="249">
        <f t="shared" si="2"/>
        <v>0</v>
      </c>
      <c r="G19" s="253"/>
      <c r="H19" s="253"/>
      <c r="I19" s="249">
        <f t="shared" si="3"/>
        <v>0</v>
      </c>
      <c r="J19" s="249">
        <f t="shared" si="4"/>
        <v>0</v>
      </c>
    </row>
    <row r="20" spans="1:10" s="374" customFormat="1" ht="11.25" thickBot="1" x14ac:dyDescent="0.25">
      <c r="A20" s="375" t="s">
        <v>31</v>
      </c>
      <c r="B20" s="376" t="s">
        <v>32</v>
      </c>
      <c r="C20" s="254"/>
      <c r="D20" s="254"/>
      <c r="E20" s="249">
        <f t="shared" si="2"/>
        <v>0</v>
      </c>
      <c r="F20" s="249">
        <f t="shared" si="2"/>
        <v>0</v>
      </c>
      <c r="G20" s="254"/>
      <c r="H20" s="254"/>
      <c r="I20" s="249">
        <f t="shared" si="3"/>
        <v>0</v>
      </c>
      <c r="J20" s="249">
        <f t="shared" si="4"/>
        <v>0</v>
      </c>
    </row>
    <row r="21" spans="1:10" s="374" customFormat="1" ht="21.75" thickBot="1" x14ac:dyDescent="0.3">
      <c r="A21" s="239" t="s">
        <v>33</v>
      </c>
      <c r="B21" s="278" t="s">
        <v>34</v>
      </c>
      <c r="C21" s="266">
        <f>+C22+C23+C24+C25+C26</f>
        <v>0</v>
      </c>
      <c r="D21" s="266">
        <f>+D22+D23+D24+D25+D26</f>
        <v>0</v>
      </c>
      <c r="E21" s="266">
        <f>D21+C21</f>
        <v>0</v>
      </c>
      <c r="F21" s="266">
        <f>E21+D21</f>
        <v>0</v>
      </c>
      <c r="G21" s="266">
        <f>+G22+G23+G24+G25+G26</f>
        <v>0</v>
      </c>
      <c r="H21" s="266">
        <f>+H22+H23+H24+H25+H26</f>
        <v>0</v>
      </c>
      <c r="I21" s="266">
        <f>H21+G21</f>
        <v>0</v>
      </c>
      <c r="J21" s="266">
        <f>I21+H21</f>
        <v>0</v>
      </c>
    </row>
    <row r="22" spans="1:10" s="374" customFormat="1" ht="10.5" x14ac:dyDescent="0.2">
      <c r="A22" s="369" t="s">
        <v>35</v>
      </c>
      <c r="B22" s="370" t="s">
        <v>36</v>
      </c>
      <c r="C22" s="249"/>
      <c r="D22" s="249"/>
      <c r="E22" s="249">
        <f>D22+C22</f>
        <v>0</v>
      </c>
      <c r="F22" s="249">
        <f>E22+D22</f>
        <v>0</v>
      </c>
      <c r="G22" s="249"/>
      <c r="H22" s="249"/>
      <c r="I22" s="249">
        <f>H22+G22</f>
        <v>0</v>
      </c>
      <c r="J22" s="249">
        <f>I22+H22</f>
        <v>0</v>
      </c>
    </row>
    <row r="23" spans="1:10" s="371" customFormat="1" ht="10.5" x14ac:dyDescent="0.2">
      <c r="A23" s="372" t="s">
        <v>37</v>
      </c>
      <c r="B23" s="373" t="s">
        <v>38</v>
      </c>
      <c r="C23" s="253"/>
      <c r="D23" s="253"/>
      <c r="E23" s="249">
        <f t="shared" ref="E23:F27" si="5">D23+C23</f>
        <v>0</v>
      </c>
      <c r="F23" s="249">
        <f t="shared" si="5"/>
        <v>0</v>
      </c>
      <c r="G23" s="253"/>
      <c r="H23" s="253"/>
      <c r="I23" s="249">
        <f t="shared" ref="I23:I25" si="6">H23+G23</f>
        <v>0</v>
      </c>
      <c r="J23" s="249">
        <f t="shared" ref="J23:J25" si="7">I23+H23</f>
        <v>0</v>
      </c>
    </row>
    <row r="24" spans="1:10" s="374" customFormat="1" ht="21" x14ac:dyDescent="0.2">
      <c r="A24" s="372" t="s">
        <v>39</v>
      </c>
      <c r="B24" s="373" t="s">
        <v>40</v>
      </c>
      <c r="C24" s="253"/>
      <c r="D24" s="253"/>
      <c r="E24" s="249">
        <f t="shared" si="5"/>
        <v>0</v>
      </c>
      <c r="F24" s="249">
        <f t="shared" si="5"/>
        <v>0</v>
      </c>
      <c r="G24" s="253"/>
      <c r="H24" s="253"/>
      <c r="I24" s="249">
        <f t="shared" si="6"/>
        <v>0</v>
      </c>
      <c r="J24" s="249">
        <f t="shared" si="7"/>
        <v>0</v>
      </c>
    </row>
    <row r="25" spans="1:10" s="374" customFormat="1" ht="21" x14ac:dyDescent="0.2">
      <c r="A25" s="372" t="s">
        <v>41</v>
      </c>
      <c r="B25" s="373" t="s">
        <v>42</v>
      </c>
      <c r="C25" s="253"/>
      <c r="D25" s="253"/>
      <c r="E25" s="249">
        <f t="shared" si="5"/>
        <v>0</v>
      </c>
      <c r="F25" s="249">
        <f t="shared" si="5"/>
        <v>0</v>
      </c>
      <c r="G25" s="253"/>
      <c r="H25" s="253"/>
      <c r="I25" s="249">
        <f t="shared" si="6"/>
        <v>0</v>
      </c>
      <c r="J25" s="249">
        <f t="shared" si="7"/>
        <v>0</v>
      </c>
    </row>
    <row r="26" spans="1:10" s="374" customFormat="1" ht="10.5" x14ac:dyDescent="0.2">
      <c r="A26" s="372" t="s">
        <v>43</v>
      </c>
      <c r="B26" s="373" t="s">
        <v>44</v>
      </c>
      <c r="C26" s="253">
        <f>C27</f>
        <v>0</v>
      </c>
      <c r="D26" s="253"/>
      <c r="E26" s="249">
        <f>D26+C26</f>
        <v>0</v>
      </c>
      <c r="F26" s="249">
        <f>E26+D26</f>
        <v>0</v>
      </c>
      <c r="G26" s="253">
        <f>G27</f>
        <v>0</v>
      </c>
      <c r="H26" s="253"/>
      <c r="I26" s="249">
        <f>H26+G26</f>
        <v>0</v>
      </c>
      <c r="J26" s="249">
        <f>I26+H26</f>
        <v>0</v>
      </c>
    </row>
    <row r="27" spans="1:10" s="374" customFormat="1" ht="11.25" thickBot="1" x14ac:dyDescent="0.25">
      <c r="A27" s="375" t="s">
        <v>45</v>
      </c>
      <c r="B27" s="376" t="s">
        <v>46</v>
      </c>
      <c r="C27" s="254">
        <v>0</v>
      </c>
      <c r="D27" s="254"/>
      <c r="E27" s="249">
        <f t="shared" si="5"/>
        <v>0</v>
      </c>
      <c r="F27" s="249">
        <f t="shared" si="5"/>
        <v>0</v>
      </c>
      <c r="G27" s="254">
        <v>0</v>
      </c>
      <c r="H27" s="254"/>
      <c r="I27" s="249">
        <f t="shared" ref="I27" si="8">H27+G27</f>
        <v>0</v>
      </c>
      <c r="J27" s="249">
        <f t="shared" ref="J27" si="9">I27+H27</f>
        <v>0</v>
      </c>
    </row>
    <row r="28" spans="1:10" s="374" customFormat="1" ht="11.25" thickBot="1" x14ac:dyDescent="0.3">
      <c r="A28" s="239" t="s">
        <v>47</v>
      </c>
      <c r="B28" s="278" t="s">
        <v>48</v>
      </c>
      <c r="C28" s="276">
        <f>+C29+C32+C33+C34</f>
        <v>0</v>
      </c>
      <c r="D28" s="276">
        <f>+D29+D32+D33+D34</f>
        <v>0</v>
      </c>
      <c r="E28" s="276">
        <f>D28+C28</f>
        <v>0</v>
      </c>
      <c r="F28" s="276">
        <f>E28+D28</f>
        <v>0</v>
      </c>
      <c r="G28" s="276">
        <f>+G29+G32+G33+G34</f>
        <v>0</v>
      </c>
      <c r="H28" s="276">
        <f>+H29+H32+H33+H34</f>
        <v>0</v>
      </c>
      <c r="I28" s="276">
        <f>H28+G28</f>
        <v>0</v>
      </c>
      <c r="J28" s="276">
        <f>I28+H28</f>
        <v>0</v>
      </c>
    </row>
    <row r="29" spans="1:10" s="374" customFormat="1" ht="11.25" thickBot="1" x14ac:dyDescent="0.25">
      <c r="A29" s="369" t="s">
        <v>49</v>
      </c>
      <c r="B29" s="370" t="s">
        <v>50</v>
      </c>
      <c r="C29" s="378">
        <f>+C30+C31</f>
        <v>0</v>
      </c>
      <c r="D29" s="378">
        <f>+D30+D31</f>
        <v>0</v>
      </c>
      <c r="E29" s="477">
        <f>D29+C29</f>
        <v>0</v>
      </c>
      <c r="F29" s="477">
        <f>E29+D29</f>
        <v>0</v>
      </c>
      <c r="G29" s="378">
        <f>+G30+G31</f>
        <v>0</v>
      </c>
      <c r="H29" s="378">
        <f>+H30+H31</f>
        <v>0</v>
      </c>
      <c r="I29" s="477">
        <f>H29+G29</f>
        <v>0</v>
      </c>
      <c r="J29" s="477">
        <f>I29+H29</f>
        <v>0</v>
      </c>
    </row>
    <row r="30" spans="1:10" s="374" customFormat="1" ht="11.25" thickBot="1" x14ac:dyDescent="0.25">
      <c r="A30" s="372" t="s">
        <v>51</v>
      </c>
      <c r="B30" s="373" t="s">
        <v>52</v>
      </c>
      <c r="C30" s="253"/>
      <c r="D30" s="460"/>
      <c r="E30" s="478">
        <f t="shared" ref="E30:F34" si="10">D30+C30</f>
        <v>0</v>
      </c>
      <c r="F30" s="479">
        <f t="shared" si="10"/>
        <v>0</v>
      </c>
      <c r="G30" s="253"/>
      <c r="H30" s="460"/>
      <c r="I30" s="478">
        <f t="shared" ref="I30:I34" si="11">H30+G30</f>
        <v>0</v>
      </c>
      <c r="J30" s="479">
        <f t="shared" ref="J30:J34" si="12">I30+H30</f>
        <v>0</v>
      </c>
    </row>
    <row r="31" spans="1:10" s="374" customFormat="1" ht="11.25" thickBot="1" x14ac:dyDescent="0.25">
      <c r="A31" s="372" t="s">
        <v>53</v>
      </c>
      <c r="B31" s="373" t="s">
        <v>54</v>
      </c>
      <c r="C31" s="253"/>
      <c r="D31" s="460"/>
      <c r="E31" s="480">
        <f t="shared" si="10"/>
        <v>0</v>
      </c>
      <c r="F31" s="481">
        <f t="shared" si="10"/>
        <v>0</v>
      </c>
      <c r="G31" s="253"/>
      <c r="H31" s="460"/>
      <c r="I31" s="480">
        <f t="shared" si="11"/>
        <v>0</v>
      </c>
      <c r="J31" s="481">
        <f t="shared" si="12"/>
        <v>0</v>
      </c>
    </row>
    <row r="32" spans="1:10" s="374" customFormat="1" ht="10.5" x14ac:dyDescent="0.2">
      <c r="A32" s="372" t="s">
        <v>55</v>
      </c>
      <c r="B32" s="373" t="s">
        <v>56</v>
      </c>
      <c r="C32" s="253"/>
      <c r="D32" s="253"/>
      <c r="E32" s="378">
        <f t="shared" si="10"/>
        <v>0</v>
      </c>
      <c r="F32" s="378">
        <f t="shared" si="10"/>
        <v>0</v>
      </c>
      <c r="G32" s="253"/>
      <c r="H32" s="253"/>
      <c r="I32" s="378">
        <f t="shared" si="11"/>
        <v>0</v>
      </c>
      <c r="J32" s="378">
        <f t="shared" si="12"/>
        <v>0</v>
      </c>
    </row>
    <row r="33" spans="1:10" s="374" customFormat="1" ht="10.5" x14ac:dyDescent="0.2">
      <c r="A33" s="372" t="s">
        <v>57</v>
      </c>
      <c r="B33" s="373" t="s">
        <v>58</v>
      </c>
      <c r="C33" s="253"/>
      <c r="D33" s="253"/>
      <c r="E33" s="378">
        <f t="shared" si="10"/>
        <v>0</v>
      </c>
      <c r="F33" s="378">
        <f t="shared" si="10"/>
        <v>0</v>
      </c>
      <c r="G33" s="253"/>
      <c r="H33" s="253"/>
      <c r="I33" s="378">
        <f t="shared" si="11"/>
        <v>0</v>
      </c>
      <c r="J33" s="378">
        <f t="shared" si="12"/>
        <v>0</v>
      </c>
    </row>
    <row r="34" spans="1:10" s="374" customFormat="1" ht="11.25" thickBot="1" x14ac:dyDescent="0.25">
      <c r="A34" s="375" t="s">
        <v>59</v>
      </c>
      <c r="B34" s="376" t="s">
        <v>60</v>
      </c>
      <c r="C34" s="254"/>
      <c r="D34" s="254"/>
      <c r="E34" s="378">
        <f t="shared" si="10"/>
        <v>0</v>
      </c>
      <c r="F34" s="378">
        <f t="shared" si="10"/>
        <v>0</v>
      </c>
      <c r="G34" s="254"/>
      <c r="H34" s="254"/>
      <c r="I34" s="378">
        <f t="shared" si="11"/>
        <v>0</v>
      </c>
      <c r="J34" s="378">
        <f t="shared" si="12"/>
        <v>0</v>
      </c>
    </row>
    <row r="35" spans="1:10" s="374" customFormat="1" ht="11.25" thickBot="1" x14ac:dyDescent="0.3">
      <c r="A35" s="239" t="s">
        <v>61</v>
      </c>
      <c r="B35" s="278" t="s">
        <v>62</v>
      </c>
      <c r="C35" s="266">
        <f>D35+E35+F35</f>
        <v>7793</v>
      </c>
      <c r="D35" s="266">
        <f>D36+D37+D38+D39+D40+D41+D42+D43+D44+D45</f>
        <v>2194</v>
      </c>
      <c r="E35" s="266">
        <f t="shared" ref="E35:F35" si="13">E36+E37+E38+E39+E40+E41+E42+E43+E44+E45</f>
        <v>5599</v>
      </c>
      <c r="F35" s="266">
        <f t="shared" si="13"/>
        <v>0</v>
      </c>
      <c r="G35" s="266">
        <f>H35+I35+J35</f>
        <v>8797</v>
      </c>
      <c r="H35" s="266">
        <f>H36+H37+H38+H39+H40+H41+H42+H43+H44+H45</f>
        <v>2210</v>
      </c>
      <c r="I35" s="266">
        <f t="shared" ref="I35:J35" si="14">I36+I37+I38+I39+I40+I41+I42+I43+I44+I45</f>
        <v>6587</v>
      </c>
      <c r="J35" s="266">
        <f t="shared" si="14"/>
        <v>0</v>
      </c>
    </row>
    <row r="36" spans="1:10" s="374" customFormat="1" ht="10.5" x14ac:dyDescent="0.2">
      <c r="A36" s="369" t="s">
        <v>63</v>
      </c>
      <c r="B36" s="370" t="s">
        <v>64</v>
      </c>
      <c r="C36" s="249">
        <f>D36+E36+F36</f>
        <v>0</v>
      </c>
      <c r="D36" s="249"/>
      <c r="E36" s="249">
        <v>0</v>
      </c>
      <c r="F36" s="249">
        <v>0</v>
      </c>
      <c r="G36" s="249">
        <f>H36+I36+J36</f>
        <v>0</v>
      </c>
      <c r="H36" s="249"/>
      <c r="I36" s="249">
        <v>0</v>
      </c>
      <c r="J36" s="249">
        <v>0</v>
      </c>
    </row>
    <row r="37" spans="1:10" s="374" customFormat="1" ht="10.5" x14ac:dyDescent="0.2">
      <c r="A37" s="372" t="s">
        <v>65</v>
      </c>
      <c r="B37" s="373" t="s">
        <v>66</v>
      </c>
      <c r="C37" s="249">
        <f t="shared" ref="C37:C45" si="15">D37+E37+F37</f>
        <v>4409</v>
      </c>
      <c r="D37" s="253"/>
      <c r="E37" s="249">
        <v>4409</v>
      </c>
      <c r="F37" s="249">
        <v>0</v>
      </c>
      <c r="G37" s="249">
        <f t="shared" ref="G37:G45" si="16">H37+I37+J37</f>
        <v>5187</v>
      </c>
      <c r="H37" s="253"/>
      <c r="I37" s="249">
        <v>5187</v>
      </c>
      <c r="J37" s="249">
        <v>0</v>
      </c>
    </row>
    <row r="38" spans="1:10" s="374" customFormat="1" ht="10.5" x14ac:dyDescent="0.2">
      <c r="A38" s="372" t="s">
        <v>67</v>
      </c>
      <c r="B38" s="373" t="s">
        <v>68</v>
      </c>
      <c r="C38" s="249">
        <f t="shared" si="15"/>
        <v>0</v>
      </c>
      <c r="D38" s="253"/>
      <c r="E38" s="249">
        <v>0</v>
      </c>
      <c r="F38" s="249">
        <v>0</v>
      </c>
      <c r="G38" s="249">
        <f t="shared" si="16"/>
        <v>0</v>
      </c>
      <c r="H38" s="253"/>
      <c r="I38" s="249">
        <v>0</v>
      </c>
      <c r="J38" s="249">
        <v>0</v>
      </c>
    </row>
    <row r="39" spans="1:10" s="374" customFormat="1" ht="10.5" x14ac:dyDescent="0.2">
      <c r="A39" s="372" t="s">
        <v>69</v>
      </c>
      <c r="B39" s="373" t="s">
        <v>70</v>
      </c>
      <c r="C39" s="249">
        <f t="shared" si="15"/>
        <v>0</v>
      </c>
      <c r="D39" s="253"/>
      <c r="E39" s="249">
        <v>0</v>
      </c>
      <c r="F39" s="249">
        <v>0</v>
      </c>
      <c r="G39" s="249">
        <f t="shared" si="16"/>
        <v>0</v>
      </c>
      <c r="H39" s="253"/>
      <c r="I39" s="249">
        <v>0</v>
      </c>
      <c r="J39" s="249">
        <v>0</v>
      </c>
    </row>
    <row r="40" spans="1:10" s="374" customFormat="1" ht="10.5" x14ac:dyDescent="0.2">
      <c r="A40" s="372" t="s">
        <v>71</v>
      </c>
      <c r="B40" s="373" t="s">
        <v>72</v>
      </c>
      <c r="C40" s="249">
        <f t="shared" si="15"/>
        <v>1728</v>
      </c>
      <c r="D40" s="253">
        <v>1728</v>
      </c>
      <c r="E40" s="249">
        <v>0</v>
      </c>
      <c r="F40" s="249">
        <v>0</v>
      </c>
      <c r="G40" s="249">
        <f t="shared" si="16"/>
        <v>1728</v>
      </c>
      <c r="H40" s="253">
        <v>1728</v>
      </c>
      <c r="I40" s="249">
        <v>0</v>
      </c>
      <c r="J40" s="249">
        <v>0</v>
      </c>
    </row>
    <row r="41" spans="1:10" s="374" customFormat="1" ht="10.5" x14ac:dyDescent="0.2">
      <c r="A41" s="372" t="s">
        <v>73</v>
      </c>
      <c r="B41" s="373" t="s">
        <v>74</v>
      </c>
      <c r="C41" s="249">
        <f t="shared" si="15"/>
        <v>1656</v>
      </c>
      <c r="D41" s="253">
        <v>466</v>
      </c>
      <c r="E41" s="249">
        <v>1190</v>
      </c>
      <c r="F41" s="249">
        <v>0</v>
      </c>
      <c r="G41" s="249">
        <f t="shared" si="16"/>
        <v>1867</v>
      </c>
      <c r="H41" s="253">
        <v>467</v>
      </c>
      <c r="I41" s="249">
        <v>1400</v>
      </c>
      <c r="J41" s="249">
        <v>0</v>
      </c>
    </row>
    <row r="42" spans="1:10" s="374" customFormat="1" ht="10.5" x14ac:dyDescent="0.2">
      <c r="A42" s="372" t="s">
        <v>75</v>
      </c>
      <c r="B42" s="373" t="s">
        <v>76</v>
      </c>
      <c r="C42" s="249">
        <f t="shared" si="15"/>
        <v>0</v>
      </c>
      <c r="D42" s="253"/>
      <c r="E42" s="249">
        <v>0</v>
      </c>
      <c r="F42" s="249">
        <v>0</v>
      </c>
      <c r="G42" s="249">
        <f t="shared" si="16"/>
        <v>0</v>
      </c>
      <c r="H42" s="253"/>
      <c r="I42" s="249">
        <v>0</v>
      </c>
      <c r="J42" s="249">
        <v>0</v>
      </c>
    </row>
    <row r="43" spans="1:10" s="374" customFormat="1" ht="10.5" x14ac:dyDescent="0.2">
      <c r="A43" s="372" t="s">
        <v>77</v>
      </c>
      <c r="B43" s="373" t="s">
        <v>78</v>
      </c>
      <c r="C43" s="249">
        <f t="shared" si="15"/>
        <v>0</v>
      </c>
      <c r="D43" s="253"/>
      <c r="E43" s="249">
        <v>0</v>
      </c>
      <c r="F43" s="249">
        <v>0</v>
      </c>
      <c r="G43" s="249">
        <f t="shared" si="16"/>
        <v>15</v>
      </c>
      <c r="H43" s="253">
        <v>15</v>
      </c>
      <c r="I43" s="249">
        <v>0</v>
      </c>
      <c r="J43" s="249">
        <v>0</v>
      </c>
    </row>
    <row r="44" spans="1:10" s="374" customFormat="1" ht="10.5" x14ac:dyDescent="0.2">
      <c r="A44" s="372" t="s">
        <v>79</v>
      </c>
      <c r="B44" s="373" t="s">
        <v>80</v>
      </c>
      <c r="C44" s="249">
        <f t="shared" si="15"/>
        <v>0</v>
      </c>
      <c r="D44" s="279"/>
      <c r="E44" s="249">
        <v>0</v>
      </c>
      <c r="F44" s="249">
        <v>0</v>
      </c>
      <c r="G44" s="249">
        <f t="shared" si="16"/>
        <v>0</v>
      </c>
      <c r="H44" s="279"/>
      <c r="I44" s="249">
        <v>0</v>
      </c>
      <c r="J44" s="249">
        <v>0</v>
      </c>
    </row>
    <row r="45" spans="1:10" s="374" customFormat="1" ht="11.25" thickBot="1" x14ac:dyDescent="0.25">
      <c r="A45" s="375" t="s">
        <v>81</v>
      </c>
      <c r="B45" s="376" t="s">
        <v>82</v>
      </c>
      <c r="C45" s="249">
        <f t="shared" si="15"/>
        <v>0</v>
      </c>
      <c r="D45" s="281"/>
      <c r="E45" s="410">
        <v>0</v>
      </c>
      <c r="F45" s="410">
        <v>0</v>
      </c>
      <c r="G45" s="249">
        <f t="shared" si="16"/>
        <v>0</v>
      </c>
      <c r="H45" s="281"/>
      <c r="I45" s="410">
        <v>0</v>
      </c>
      <c r="J45" s="410">
        <v>0</v>
      </c>
    </row>
    <row r="46" spans="1:10" s="374" customFormat="1" ht="11.25" thickBot="1" x14ac:dyDescent="0.3">
      <c r="A46" s="239" t="s">
        <v>83</v>
      </c>
      <c r="B46" s="278" t="s">
        <v>84</v>
      </c>
      <c r="C46" s="266">
        <f>SUM(C47:C51)</f>
        <v>0</v>
      </c>
      <c r="D46" s="266">
        <f>SUM(D47:D51)</f>
        <v>0</v>
      </c>
      <c r="E46" s="411">
        <f t="shared" ref="E46:F46" si="17">D46+C46</f>
        <v>0</v>
      </c>
      <c r="F46" s="412">
        <f t="shared" si="17"/>
        <v>0</v>
      </c>
      <c r="G46" s="266">
        <f>SUM(G47:G51)</f>
        <v>0</v>
      </c>
      <c r="H46" s="266">
        <f>SUM(H47:H51)</f>
        <v>0</v>
      </c>
      <c r="I46" s="411">
        <f t="shared" ref="I46" si="18">H46+G46</f>
        <v>0</v>
      </c>
      <c r="J46" s="412">
        <f t="shared" ref="J46" si="19">I46+H46</f>
        <v>0</v>
      </c>
    </row>
    <row r="47" spans="1:10" s="374" customFormat="1" ht="10.5" x14ac:dyDescent="0.2">
      <c r="A47" s="369" t="s">
        <v>85</v>
      </c>
      <c r="B47" s="370" t="s">
        <v>86</v>
      </c>
      <c r="C47" s="280"/>
      <c r="D47" s="280"/>
      <c r="E47" s="280"/>
      <c r="F47" s="280"/>
      <c r="G47" s="280"/>
      <c r="H47" s="280"/>
      <c r="I47" s="280"/>
      <c r="J47" s="280"/>
    </row>
    <row r="48" spans="1:10" s="374" customFormat="1" ht="10.5" x14ac:dyDescent="0.2">
      <c r="A48" s="372" t="s">
        <v>87</v>
      </c>
      <c r="B48" s="373" t="s">
        <v>88</v>
      </c>
      <c r="C48" s="279"/>
      <c r="D48" s="279"/>
      <c r="E48" s="279"/>
      <c r="F48" s="279"/>
      <c r="G48" s="279"/>
      <c r="H48" s="279"/>
      <c r="I48" s="279"/>
      <c r="J48" s="279"/>
    </row>
    <row r="49" spans="1:10" s="374" customFormat="1" ht="10.5" x14ac:dyDescent="0.2">
      <c r="A49" s="372" t="s">
        <v>89</v>
      </c>
      <c r="B49" s="373" t="s">
        <v>90</v>
      </c>
      <c r="C49" s="279"/>
      <c r="D49" s="279"/>
      <c r="E49" s="279"/>
      <c r="F49" s="279"/>
      <c r="G49" s="279"/>
      <c r="H49" s="279"/>
      <c r="I49" s="279"/>
      <c r="J49" s="279"/>
    </row>
    <row r="50" spans="1:10" s="374" customFormat="1" ht="10.5" x14ac:dyDescent="0.2">
      <c r="A50" s="372" t="s">
        <v>91</v>
      </c>
      <c r="B50" s="373" t="s">
        <v>92</v>
      </c>
      <c r="C50" s="279"/>
      <c r="D50" s="279"/>
      <c r="E50" s="279"/>
      <c r="F50" s="279"/>
      <c r="G50" s="279"/>
      <c r="H50" s="279"/>
      <c r="I50" s="279"/>
      <c r="J50" s="279"/>
    </row>
    <row r="51" spans="1:10" s="374" customFormat="1" ht="11.25" thickBot="1" x14ac:dyDescent="0.25">
      <c r="A51" s="375" t="s">
        <v>93</v>
      </c>
      <c r="B51" s="376" t="s">
        <v>94</v>
      </c>
      <c r="C51" s="281"/>
      <c r="D51" s="281"/>
      <c r="E51" s="281"/>
      <c r="F51" s="281"/>
      <c r="G51" s="281"/>
      <c r="H51" s="281"/>
      <c r="I51" s="281"/>
      <c r="J51" s="281"/>
    </row>
    <row r="52" spans="1:10" s="374" customFormat="1" ht="11.25" thickBot="1" x14ac:dyDescent="0.3">
      <c r="A52" s="239" t="s">
        <v>95</v>
      </c>
      <c r="B52" s="278" t="s">
        <v>96</v>
      </c>
      <c r="C52" s="266">
        <f>SUM(C53:C55)</f>
        <v>0</v>
      </c>
      <c r="D52" s="266">
        <f>SUM(D53:D55)</f>
        <v>0</v>
      </c>
      <c r="E52" s="266">
        <f>D52+C52</f>
        <v>0</v>
      </c>
      <c r="F52" s="266">
        <f>E52+D52</f>
        <v>0</v>
      </c>
      <c r="G52" s="266">
        <f>SUM(G53:G55)</f>
        <v>0</v>
      </c>
      <c r="H52" s="266">
        <f>SUM(H53:H55)</f>
        <v>0</v>
      </c>
      <c r="I52" s="266">
        <f>H52+G52</f>
        <v>0</v>
      </c>
      <c r="J52" s="266">
        <f>I52+H52</f>
        <v>0</v>
      </c>
    </row>
    <row r="53" spans="1:10" s="374" customFormat="1" ht="21" x14ac:dyDescent="0.2">
      <c r="A53" s="369" t="s">
        <v>97</v>
      </c>
      <c r="B53" s="370" t="s">
        <v>98</v>
      </c>
      <c r="C53" s="249"/>
      <c r="D53" s="249"/>
      <c r="E53" s="249">
        <f>C53+D53</f>
        <v>0</v>
      </c>
      <c r="F53" s="249">
        <f>D53+E53</f>
        <v>0</v>
      </c>
      <c r="G53" s="249"/>
      <c r="H53" s="249"/>
      <c r="I53" s="249">
        <f>G53+H53</f>
        <v>0</v>
      </c>
      <c r="J53" s="249">
        <f>H53+I53</f>
        <v>0</v>
      </c>
    </row>
    <row r="54" spans="1:10" s="374" customFormat="1" ht="21" x14ac:dyDescent="0.2">
      <c r="A54" s="372" t="s">
        <v>99</v>
      </c>
      <c r="B54" s="373" t="s">
        <v>100</v>
      </c>
      <c r="C54" s="253"/>
      <c r="D54" s="253"/>
      <c r="E54" s="249">
        <f t="shared" ref="E54:F56" si="20">C54+D54</f>
        <v>0</v>
      </c>
      <c r="F54" s="249">
        <f t="shared" si="20"/>
        <v>0</v>
      </c>
      <c r="G54" s="253"/>
      <c r="H54" s="253"/>
      <c r="I54" s="249">
        <f t="shared" ref="I54:I56" si="21">G54+H54</f>
        <v>0</v>
      </c>
      <c r="J54" s="249">
        <f t="shared" ref="J54:J56" si="22">H54+I54</f>
        <v>0</v>
      </c>
    </row>
    <row r="55" spans="1:10" s="374" customFormat="1" ht="10.5" x14ac:dyDescent="0.2">
      <c r="A55" s="372" t="s">
        <v>101</v>
      </c>
      <c r="B55" s="373" t="s">
        <v>102</v>
      </c>
      <c r="C55" s="253">
        <v>0</v>
      </c>
      <c r="D55" s="253"/>
      <c r="E55" s="249">
        <f t="shared" si="20"/>
        <v>0</v>
      </c>
      <c r="F55" s="249">
        <f t="shared" si="20"/>
        <v>0</v>
      </c>
      <c r="G55" s="253">
        <v>0</v>
      </c>
      <c r="H55" s="253"/>
      <c r="I55" s="249">
        <f t="shared" si="21"/>
        <v>0</v>
      </c>
      <c r="J55" s="249">
        <f t="shared" si="22"/>
        <v>0</v>
      </c>
    </row>
    <row r="56" spans="1:10" s="374" customFormat="1" ht="11.25" thickBot="1" x14ac:dyDescent="0.25">
      <c r="A56" s="375" t="s">
        <v>103</v>
      </c>
      <c r="B56" s="376" t="s">
        <v>104</v>
      </c>
      <c r="C56" s="254"/>
      <c r="D56" s="254"/>
      <c r="E56" s="249">
        <f t="shared" si="20"/>
        <v>0</v>
      </c>
      <c r="F56" s="249">
        <f t="shared" si="20"/>
        <v>0</v>
      </c>
      <c r="G56" s="254"/>
      <c r="H56" s="254"/>
      <c r="I56" s="249">
        <f t="shared" si="21"/>
        <v>0</v>
      </c>
      <c r="J56" s="249">
        <f t="shared" si="22"/>
        <v>0</v>
      </c>
    </row>
    <row r="57" spans="1:10" s="374" customFormat="1" ht="11.25" thickBot="1" x14ac:dyDescent="0.3">
      <c r="A57" s="239" t="s">
        <v>105</v>
      </c>
      <c r="B57" s="377" t="s">
        <v>106</v>
      </c>
      <c r="C57" s="266">
        <f t="shared" ref="C57:J57" si="23">SUM(C58:C60)</f>
        <v>0</v>
      </c>
      <c r="D57" s="266">
        <f t="shared" si="23"/>
        <v>0</v>
      </c>
      <c r="E57" s="266">
        <f t="shared" si="23"/>
        <v>0</v>
      </c>
      <c r="F57" s="266">
        <f t="shared" si="23"/>
        <v>0</v>
      </c>
      <c r="G57" s="266">
        <f t="shared" si="23"/>
        <v>0</v>
      </c>
      <c r="H57" s="266">
        <f t="shared" si="23"/>
        <v>0</v>
      </c>
      <c r="I57" s="266">
        <f t="shared" si="23"/>
        <v>0</v>
      </c>
      <c r="J57" s="266">
        <f t="shared" si="23"/>
        <v>0</v>
      </c>
    </row>
    <row r="58" spans="1:10" s="374" customFormat="1" ht="21" x14ac:dyDescent="0.2">
      <c r="A58" s="369" t="s">
        <v>107</v>
      </c>
      <c r="B58" s="370" t="s">
        <v>108</v>
      </c>
      <c r="C58" s="279"/>
      <c r="D58" s="279"/>
      <c r="E58" s="279"/>
      <c r="F58" s="279"/>
      <c r="G58" s="279"/>
      <c r="H58" s="279"/>
      <c r="I58" s="279"/>
      <c r="J58" s="279"/>
    </row>
    <row r="59" spans="1:10" s="374" customFormat="1" ht="21" x14ac:dyDescent="0.2">
      <c r="A59" s="372" t="s">
        <v>109</v>
      </c>
      <c r="B59" s="373" t="s">
        <v>110</v>
      </c>
      <c r="C59" s="279"/>
      <c r="D59" s="279"/>
      <c r="E59" s="279"/>
      <c r="F59" s="279"/>
      <c r="G59" s="279"/>
      <c r="H59" s="279"/>
      <c r="I59" s="279"/>
      <c r="J59" s="279"/>
    </row>
    <row r="60" spans="1:10" s="374" customFormat="1" ht="10.5" x14ac:dyDescent="0.2">
      <c r="A60" s="372" t="s">
        <v>111</v>
      </c>
      <c r="B60" s="373" t="s">
        <v>112</v>
      </c>
      <c r="C60" s="279"/>
      <c r="D60" s="279"/>
      <c r="E60" s="279"/>
      <c r="F60" s="279"/>
      <c r="G60" s="279"/>
      <c r="H60" s="279"/>
      <c r="I60" s="279"/>
      <c r="J60" s="279"/>
    </row>
    <row r="61" spans="1:10" s="374" customFormat="1" ht="10.5" x14ac:dyDescent="0.2">
      <c r="A61" s="372" t="s">
        <v>113</v>
      </c>
      <c r="B61" s="373" t="s">
        <v>114</v>
      </c>
      <c r="C61" s="279"/>
      <c r="D61" s="279"/>
      <c r="E61" s="279"/>
      <c r="F61" s="279"/>
      <c r="G61" s="279"/>
      <c r="H61" s="279"/>
      <c r="I61" s="279"/>
      <c r="J61" s="279"/>
    </row>
    <row r="62" spans="1:10" s="374" customFormat="1" ht="11.25" thickBot="1" x14ac:dyDescent="0.3">
      <c r="A62" s="368" t="s">
        <v>115</v>
      </c>
      <c r="B62" s="379" t="s">
        <v>116</v>
      </c>
      <c r="C62" s="380">
        <f>D62+E62</f>
        <v>7793</v>
      </c>
      <c r="D62" s="380">
        <f>+D7+D14+D21+D28+D35+D46+D52+D57</f>
        <v>2194</v>
      </c>
      <c r="E62" s="380">
        <f>+E7+E14+E21+E28+E35+E46+E52+E57</f>
        <v>5599</v>
      </c>
      <c r="F62" s="380">
        <v>0</v>
      </c>
      <c r="G62" s="380">
        <f>H62+I62</f>
        <v>8797</v>
      </c>
      <c r="H62" s="380">
        <f>+H7+H14+H21+H28+H35+H46+H52+H57</f>
        <v>2210</v>
      </c>
      <c r="I62" s="380">
        <f>+I7+I14+I21+I28+I35+I46+I52+I57</f>
        <v>6587</v>
      </c>
      <c r="J62" s="380">
        <v>0</v>
      </c>
    </row>
    <row r="63" spans="1:10" s="374" customFormat="1" ht="11.25" thickBot="1" x14ac:dyDescent="0.25">
      <c r="A63" s="381" t="s">
        <v>255</v>
      </c>
      <c r="B63" s="377" t="s">
        <v>118</v>
      </c>
      <c r="C63" s="266">
        <f>SUM(C64:C66)</f>
        <v>0</v>
      </c>
      <c r="D63" s="266">
        <f>SUM(D64:D66)</f>
        <v>0</v>
      </c>
      <c r="E63" s="266">
        <f>D63+C63</f>
        <v>0</v>
      </c>
      <c r="F63" s="266">
        <f>E63+D63</f>
        <v>0</v>
      </c>
      <c r="G63" s="266">
        <f>SUM(G64:G66)</f>
        <v>0</v>
      </c>
      <c r="H63" s="266">
        <f>SUM(H64:H66)</f>
        <v>0</v>
      </c>
      <c r="I63" s="266">
        <f>H63+G63</f>
        <v>0</v>
      </c>
      <c r="J63" s="266">
        <f>I63+H63</f>
        <v>0</v>
      </c>
    </row>
    <row r="64" spans="1:10" s="374" customFormat="1" ht="10.5" x14ac:dyDescent="0.2">
      <c r="A64" s="369" t="s">
        <v>119</v>
      </c>
      <c r="B64" s="370" t="s">
        <v>120</v>
      </c>
      <c r="C64" s="279"/>
      <c r="D64" s="279"/>
      <c r="E64" s="279">
        <f>D64+C64</f>
        <v>0</v>
      </c>
      <c r="F64" s="279">
        <f>E64+D64</f>
        <v>0</v>
      </c>
      <c r="G64" s="279"/>
      <c r="H64" s="279"/>
      <c r="I64" s="279">
        <f>H64+G64</f>
        <v>0</v>
      </c>
      <c r="J64" s="279">
        <f>I64+H64</f>
        <v>0</v>
      </c>
    </row>
    <row r="65" spans="1:10" s="374" customFormat="1" ht="10.5" x14ac:dyDescent="0.2">
      <c r="A65" s="372" t="s">
        <v>121</v>
      </c>
      <c r="B65" s="373" t="s">
        <v>122</v>
      </c>
      <c r="C65" s="279">
        <v>0</v>
      </c>
      <c r="D65" s="279"/>
      <c r="E65" s="279">
        <f t="shared" ref="E65:F66" si="24">D65+C65</f>
        <v>0</v>
      </c>
      <c r="F65" s="279">
        <f t="shared" si="24"/>
        <v>0</v>
      </c>
      <c r="G65" s="279">
        <v>0</v>
      </c>
      <c r="H65" s="279"/>
      <c r="I65" s="279">
        <f t="shared" ref="I65:I66" si="25">H65+G65</f>
        <v>0</v>
      </c>
      <c r="J65" s="279">
        <f t="shared" ref="J65:J66" si="26">I65+H65</f>
        <v>0</v>
      </c>
    </row>
    <row r="66" spans="1:10" s="374" customFormat="1" ht="11.25" thickBot="1" x14ac:dyDescent="0.25">
      <c r="A66" s="375" t="s">
        <v>123</v>
      </c>
      <c r="B66" s="382" t="s">
        <v>124</v>
      </c>
      <c r="C66" s="279">
        <v>0</v>
      </c>
      <c r="D66" s="279"/>
      <c r="E66" s="279">
        <f t="shared" si="24"/>
        <v>0</v>
      </c>
      <c r="F66" s="279">
        <f t="shared" si="24"/>
        <v>0</v>
      </c>
      <c r="G66" s="279">
        <v>0</v>
      </c>
      <c r="H66" s="279"/>
      <c r="I66" s="279">
        <f t="shared" si="25"/>
        <v>0</v>
      </c>
      <c r="J66" s="279">
        <f t="shared" si="26"/>
        <v>0</v>
      </c>
    </row>
    <row r="67" spans="1:10" s="374" customFormat="1" ht="11.25" thickBot="1" x14ac:dyDescent="0.25">
      <c r="A67" s="381" t="s">
        <v>125</v>
      </c>
      <c r="B67" s="377" t="s">
        <v>126</v>
      </c>
      <c r="C67" s="266">
        <f t="shared" ref="C67:J67" si="27">SUM(C68:C71)</f>
        <v>0</v>
      </c>
      <c r="D67" s="266">
        <f t="shared" si="27"/>
        <v>0</v>
      </c>
      <c r="E67" s="266">
        <f t="shared" si="27"/>
        <v>0</v>
      </c>
      <c r="F67" s="266">
        <f t="shared" si="27"/>
        <v>0</v>
      </c>
      <c r="G67" s="266">
        <f t="shared" si="27"/>
        <v>0</v>
      </c>
      <c r="H67" s="266">
        <f t="shared" si="27"/>
        <v>0</v>
      </c>
      <c r="I67" s="266">
        <f t="shared" si="27"/>
        <v>0</v>
      </c>
      <c r="J67" s="266">
        <f t="shared" si="27"/>
        <v>0</v>
      </c>
    </row>
    <row r="68" spans="1:10" s="374" customFormat="1" ht="10.5" x14ac:dyDescent="0.2">
      <c r="A68" s="369" t="s">
        <v>127</v>
      </c>
      <c r="B68" s="370" t="s">
        <v>128</v>
      </c>
      <c r="C68" s="279"/>
      <c r="D68" s="279"/>
      <c r="E68" s="279"/>
      <c r="F68" s="279"/>
      <c r="G68" s="279"/>
      <c r="H68" s="279"/>
      <c r="I68" s="279"/>
      <c r="J68" s="279"/>
    </row>
    <row r="69" spans="1:10" s="374" customFormat="1" ht="10.5" x14ac:dyDescent="0.2">
      <c r="A69" s="372" t="s">
        <v>129</v>
      </c>
      <c r="B69" s="373" t="s">
        <v>130</v>
      </c>
      <c r="C69" s="279"/>
      <c r="D69" s="279"/>
      <c r="E69" s="279"/>
      <c r="F69" s="279"/>
      <c r="G69" s="279"/>
      <c r="H69" s="279"/>
      <c r="I69" s="279"/>
      <c r="J69" s="279"/>
    </row>
    <row r="70" spans="1:10" s="374" customFormat="1" ht="10.5" x14ac:dyDescent="0.2">
      <c r="A70" s="372" t="s">
        <v>131</v>
      </c>
      <c r="B70" s="373" t="s">
        <v>132</v>
      </c>
      <c r="C70" s="279"/>
      <c r="D70" s="279"/>
      <c r="E70" s="279"/>
      <c r="F70" s="279"/>
      <c r="G70" s="279"/>
      <c r="H70" s="279"/>
      <c r="I70" s="279"/>
      <c r="J70" s="279"/>
    </row>
    <row r="71" spans="1:10" s="374" customFormat="1" ht="11.25" thickBot="1" x14ac:dyDescent="0.25">
      <c r="A71" s="375" t="s">
        <v>133</v>
      </c>
      <c r="B71" s="376" t="s">
        <v>134</v>
      </c>
      <c r="C71" s="279"/>
      <c r="D71" s="279"/>
      <c r="E71" s="279"/>
      <c r="F71" s="279"/>
      <c r="G71" s="279"/>
      <c r="H71" s="279"/>
      <c r="I71" s="279"/>
      <c r="J71" s="279"/>
    </row>
    <row r="72" spans="1:10" s="374" customFormat="1" ht="11.25" thickBot="1" x14ac:dyDescent="0.25">
      <c r="A72" s="381" t="s">
        <v>135</v>
      </c>
      <c r="B72" s="377" t="s">
        <v>136</v>
      </c>
      <c r="C72" s="266">
        <f>SUM(C73:C74)</f>
        <v>0</v>
      </c>
      <c r="D72" s="266">
        <f>SUM(D73:D74)</f>
        <v>0</v>
      </c>
      <c r="E72" s="266">
        <f t="shared" ref="E72:F74" si="28">D72+C72</f>
        <v>0</v>
      </c>
      <c r="F72" s="266">
        <f t="shared" si="28"/>
        <v>0</v>
      </c>
      <c r="G72" s="266">
        <f>SUM(G73:G74)</f>
        <v>0</v>
      </c>
      <c r="H72" s="266">
        <f>SUM(H73:H74)</f>
        <v>0</v>
      </c>
      <c r="I72" s="266">
        <f t="shared" ref="I72:I74" si="29">H72+G72</f>
        <v>0</v>
      </c>
      <c r="J72" s="266">
        <f t="shared" ref="J72:J74" si="30">I72+H72</f>
        <v>0</v>
      </c>
    </row>
    <row r="73" spans="1:10" s="374" customFormat="1" ht="10.5" x14ac:dyDescent="0.2">
      <c r="A73" s="369" t="s">
        <v>137</v>
      </c>
      <c r="B73" s="370" t="s">
        <v>138</v>
      </c>
      <c r="C73" s="279">
        <v>0</v>
      </c>
      <c r="D73" s="279"/>
      <c r="E73" s="279">
        <f t="shared" si="28"/>
        <v>0</v>
      </c>
      <c r="F73" s="279">
        <f t="shared" si="28"/>
        <v>0</v>
      </c>
      <c r="G73" s="279">
        <v>0</v>
      </c>
      <c r="H73" s="279"/>
      <c r="I73" s="279">
        <f t="shared" si="29"/>
        <v>0</v>
      </c>
      <c r="J73" s="279">
        <f t="shared" si="30"/>
        <v>0</v>
      </c>
    </row>
    <row r="74" spans="1:10" s="374" customFormat="1" ht="11.25" thickBot="1" x14ac:dyDescent="0.25">
      <c r="A74" s="375" t="s">
        <v>139</v>
      </c>
      <c r="B74" s="376" t="s">
        <v>140</v>
      </c>
      <c r="C74" s="279"/>
      <c r="D74" s="279"/>
      <c r="E74" s="279">
        <f t="shared" si="28"/>
        <v>0</v>
      </c>
      <c r="F74" s="279">
        <f t="shared" si="28"/>
        <v>0</v>
      </c>
      <c r="G74" s="279"/>
      <c r="H74" s="279"/>
      <c r="I74" s="279">
        <f t="shared" si="29"/>
        <v>0</v>
      </c>
      <c r="J74" s="279">
        <f t="shared" si="30"/>
        <v>0</v>
      </c>
    </row>
    <row r="75" spans="1:10" s="371" customFormat="1" ht="11.25" thickBot="1" x14ac:dyDescent="0.25">
      <c r="A75" s="381" t="s">
        <v>141</v>
      </c>
      <c r="B75" s="377" t="s">
        <v>142</v>
      </c>
      <c r="C75" s="266">
        <f>D75+E75+F75</f>
        <v>23072</v>
      </c>
      <c r="D75" s="266">
        <f>D76+D77+D78</f>
        <v>22597</v>
      </c>
      <c r="E75" s="266">
        <f t="shared" ref="E75:F75" si="31">E76+E77+E78</f>
        <v>475</v>
      </c>
      <c r="F75" s="266">
        <f t="shared" si="31"/>
        <v>0</v>
      </c>
      <c r="G75" s="266">
        <f>H75+I75+J75</f>
        <v>22499</v>
      </c>
      <c r="H75" s="266">
        <f>H76+H77+H78</f>
        <v>22499</v>
      </c>
      <c r="I75" s="266">
        <f t="shared" ref="I75:J75" si="32">I76+I77+I78</f>
        <v>0</v>
      </c>
      <c r="J75" s="266">
        <f t="shared" si="32"/>
        <v>0</v>
      </c>
    </row>
    <row r="76" spans="1:10" s="374" customFormat="1" ht="10.5" x14ac:dyDescent="0.2">
      <c r="A76" s="369" t="s">
        <v>143</v>
      </c>
      <c r="B76" s="370" t="s">
        <v>144</v>
      </c>
      <c r="C76" s="279">
        <f>D76+E76+F76</f>
        <v>23072</v>
      </c>
      <c r="D76" s="279">
        <v>22597</v>
      </c>
      <c r="E76" s="279">
        <v>475</v>
      </c>
      <c r="F76" s="279">
        <v>0</v>
      </c>
      <c r="G76" s="279">
        <f>H76+I76+J76</f>
        <v>22499</v>
      </c>
      <c r="H76" s="279">
        <v>22499</v>
      </c>
      <c r="I76" s="279"/>
      <c r="J76" s="279">
        <v>0</v>
      </c>
    </row>
    <row r="77" spans="1:10" s="374" customFormat="1" ht="10.5" x14ac:dyDescent="0.2">
      <c r="A77" s="372" t="s">
        <v>145</v>
      </c>
      <c r="B77" s="373" t="s">
        <v>146</v>
      </c>
      <c r="C77" s="279"/>
      <c r="D77" s="279"/>
      <c r="E77" s="279">
        <f t="shared" ref="E77:F78" si="33">D77+C77</f>
        <v>0</v>
      </c>
      <c r="F77" s="279">
        <f t="shared" si="33"/>
        <v>0</v>
      </c>
      <c r="G77" s="279"/>
      <c r="H77" s="279"/>
      <c r="I77" s="279">
        <f t="shared" ref="I77:I78" si="34">H77+G77</f>
        <v>0</v>
      </c>
      <c r="J77" s="279">
        <f t="shared" ref="J77:J78" si="35">I77+H77</f>
        <v>0</v>
      </c>
    </row>
    <row r="78" spans="1:10" s="374" customFormat="1" ht="11.25" thickBot="1" x14ac:dyDescent="0.25">
      <c r="A78" s="375" t="s">
        <v>147</v>
      </c>
      <c r="B78" s="376" t="s">
        <v>148</v>
      </c>
      <c r="C78" s="279"/>
      <c r="D78" s="279"/>
      <c r="E78" s="279">
        <f t="shared" si="33"/>
        <v>0</v>
      </c>
      <c r="F78" s="279">
        <f t="shared" si="33"/>
        <v>0</v>
      </c>
      <c r="G78" s="279"/>
      <c r="H78" s="279"/>
      <c r="I78" s="279">
        <f t="shared" si="34"/>
        <v>0</v>
      </c>
      <c r="J78" s="279">
        <f t="shared" si="35"/>
        <v>0</v>
      </c>
    </row>
    <row r="79" spans="1:10" s="374" customFormat="1" ht="11.25" thickBot="1" x14ac:dyDescent="0.25">
      <c r="A79" s="381" t="s">
        <v>149</v>
      </c>
      <c r="B79" s="377" t="s">
        <v>150</v>
      </c>
      <c r="C79" s="266">
        <f t="shared" ref="C79:J79" si="36">SUM(C80:C83)</f>
        <v>0</v>
      </c>
      <c r="D79" s="266">
        <f t="shared" si="36"/>
        <v>0</v>
      </c>
      <c r="E79" s="266">
        <f t="shared" si="36"/>
        <v>0</v>
      </c>
      <c r="F79" s="266">
        <f t="shared" si="36"/>
        <v>0</v>
      </c>
      <c r="G79" s="266">
        <f t="shared" si="36"/>
        <v>0</v>
      </c>
      <c r="H79" s="266">
        <f t="shared" si="36"/>
        <v>0</v>
      </c>
      <c r="I79" s="266">
        <f t="shared" si="36"/>
        <v>0</v>
      </c>
      <c r="J79" s="266">
        <f t="shared" si="36"/>
        <v>0</v>
      </c>
    </row>
    <row r="80" spans="1:10" s="374" customFormat="1" ht="21" x14ac:dyDescent="0.2">
      <c r="A80" s="383" t="s">
        <v>151</v>
      </c>
      <c r="B80" s="370" t="s">
        <v>152</v>
      </c>
      <c r="C80" s="279"/>
      <c r="D80" s="279"/>
      <c r="E80" s="279"/>
      <c r="F80" s="279"/>
      <c r="G80" s="279"/>
      <c r="H80" s="279"/>
      <c r="I80" s="279"/>
      <c r="J80" s="279"/>
    </row>
    <row r="81" spans="1:10" s="374" customFormat="1" ht="21" x14ac:dyDescent="0.2">
      <c r="A81" s="384" t="s">
        <v>153</v>
      </c>
      <c r="B81" s="373" t="s">
        <v>154</v>
      </c>
      <c r="C81" s="279"/>
      <c r="D81" s="279"/>
      <c r="E81" s="279"/>
      <c r="F81" s="279"/>
      <c r="G81" s="279"/>
      <c r="H81" s="279"/>
      <c r="I81" s="279"/>
      <c r="J81" s="279"/>
    </row>
    <row r="82" spans="1:10" s="374" customFormat="1" ht="21" x14ac:dyDescent="0.2">
      <c r="A82" s="384" t="s">
        <v>155</v>
      </c>
      <c r="B82" s="373" t="s">
        <v>156</v>
      </c>
      <c r="C82" s="279"/>
      <c r="D82" s="279"/>
      <c r="E82" s="279"/>
      <c r="F82" s="279"/>
      <c r="G82" s="279"/>
      <c r="H82" s="279"/>
      <c r="I82" s="279"/>
      <c r="J82" s="279"/>
    </row>
    <row r="83" spans="1:10" s="371" customFormat="1" ht="21.75" thickBot="1" x14ac:dyDescent="0.25">
      <c r="A83" s="385" t="s">
        <v>157</v>
      </c>
      <c r="B83" s="376" t="s">
        <v>158</v>
      </c>
      <c r="C83" s="279"/>
      <c r="D83" s="279"/>
      <c r="E83" s="279"/>
      <c r="F83" s="279"/>
      <c r="G83" s="279"/>
      <c r="H83" s="279"/>
      <c r="I83" s="279"/>
      <c r="J83" s="279"/>
    </row>
    <row r="84" spans="1:10" s="371" customFormat="1" ht="11.25" thickBot="1" x14ac:dyDescent="0.25">
      <c r="A84" s="381" t="s">
        <v>159</v>
      </c>
      <c r="B84" s="377" t="s">
        <v>160</v>
      </c>
      <c r="C84" s="282"/>
      <c r="D84" s="282"/>
      <c r="E84" s="282"/>
      <c r="F84" s="282"/>
      <c r="G84" s="282"/>
      <c r="H84" s="282"/>
      <c r="I84" s="282"/>
      <c r="J84" s="282"/>
    </row>
    <row r="85" spans="1:10" s="371" customFormat="1" ht="11.25" thickBot="1" x14ac:dyDescent="0.25">
      <c r="A85" s="381" t="s">
        <v>161</v>
      </c>
      <c r="B85" s="386" t="s">
        <v>162</v>
      </c>
      <c r="C85" s="276">
        <f t="shared" ref="C85:J85" si="37">+C63+C67+C72+C75+C79+C84</f>
        <v>23072</v>
      </c>
      <c r="D85" s="276">
        <f t="shared" si="37"/>
        <v>22597</v>
      </c>
      <c r="E85" s="276">
        <f t="shared" si="37"/>
        <v>475</v>
      </c>
      <c r="F85" s="276">
        <f t="shared" si="37"/>
        <v>0</v>
      </c>
      <c r="G85" s="276">
        <f t="shared" si="37"/>
        <v>22499</v>
      </c>
      <c r="H85" s="276">
        <f t="shared" si="37"/>
        <v>22499</v>
      </c>
      <c r="I85" s="276">
        <f t="shared" si="37"/>
        <v>0</v>
      </c>
      <c r="J85" s="276">
        <f t="shared" si="37"/>
        <v>0</v>
      </c>
    </row>
    <row r="86" spans="1:10" s="371" customFormat="1" ht="11.25" thickBot="1" x14ac:dyDescent="0.25">
      <c r="A86" s="387" t="s">
        <v>163</v>
      </c>
      <c r="B86" s="388" t="s">
        <v>256</v>
      </c>
      <c r="C86" s="276">
        <f t="shared" ref="C86:J86" si="38">+C62+C85</f>
        <v>30865</v>
      </c>
      <c r="D86" s="276">
        <f t="shared" si="38"/>
        <v>24791</v>
      </c>
      <c r="E86" s="276">
        <f t="shared" si="38"/>
        <v>6074</v>
      </c>
      <c r="F86" s="276">
        <f t="shared" si="38"/>
        <v>0</v>
      </c>
      <c r="G86" s="276">
        <f t="shared" si="38"/>
        <v>31296</v>
      </c>
      <c r="H86" s="276">
        <f t="shared" si="38"/>
        <v>24709</v>
      </c>
      <c r="I86" s="276">
        <f t="shared" si="38"/>
        <v>6587</v>
      </c>
      <c r="J86" s="276">
        <f t="shared" si="38"/>
        <v>0</v>
      </c>
    </row>
    <row r="87" spans="1:10" s="20" customFormat="1" x14ac:dyDescent="0.25">
      <c r="A87" s="21"/>
      <c r="B87" s="22"/>
      <c r="C87" s="23"/>
      <c r="D87" s="23"/>
      <c r="E87" s="23"/>
      <c r="F87" s="23"/>
      <c r="G87" s="23"/>
      <c r="H87" s="23"/>
      <c r="I87" s="23"/>
      <c r="J87" s="23"/>
    </row>
    <row r="88" spans="1:10" s="20" customFormat="1" x14ac:dyDescent="0.25">
      <c r="A88" s="21"/>
      <c r="B88" s="22"/>
      <c r="C88" s="23"/>
      <c r="D88" s="23"/>
      <c r="E88" s="23"/>
      <c r="F88" s="23"/>
      <c r="G88" s="23"/>
      <c r="H88" s="23"/>
      <c r="I88" s="23"/>
      <c r="J88" s="23"/>
    </row>
    <row r="89" spans="1:10" s="20" customFormat="1" x14ac:dyDescent="0.25">
      <c r="A89" s="21"/>
      <c r="B89" s="22"/>
      <c r="C89" s="23"/>
      <c r="D89" s="23"/>
      <c r="E89" s="23"/>
      <c r="F89" s="23"/>
      <c r="G89" s="23"/>
      <c r="H89" s="23"/>
      <c r="I89" s="23"/>
      <c r="J89" s="23"/>
    </row>
    <row r="90" spans="1:10" s="20" customFormat="1" ht="15.75" thickBot="1" x14ac:dyDescent="0.3">
      <c r="A90" s="21"/>
      <c r="B90" s="22"/>
      <c r="C90" s="23"/>
      <c r="D90" s="23"/>
      <c r="E90" s="23"/>
      <c r="F90" s="23"/>
      <c r="G90" s="23"/>
      <c r="H90" s="23"/>
      <c r="I90" s="23"/>
      <c r="J90" s="23"/>
    </row>
    <row r="91" spans="1:10" s="363" customFormat="1" ht="15.75" customHeight="1" thickBot="1" x14ac:dyDescent="0.3">
      <c r="A91" s="361" t="s">
        <v>265</v>
      </c>
      <c r="B91" s="409" t="s">
        <v>253</v>
      </c>
      <c r="C91" s="499" t="s">
        <v>4</v>
      </c>
      <c r="D91" s="493"/>
      <c r="E91" s="493"/>
      <c r="F91" s="494"/>
      <c r="G91" s="499" t="s">
        <v>4</v>
      </c>
      <c r="H91" s="493"/>
      <c r="I91" s="493"/>
      <c r="J91" s="494"/>
    </row>
    <row r="92" spans="1:10" s="367" customFormat="1" ht="11.25" thickBot="1" x14ac:dyDescent="0.3">
      <c r="A92" s="364" t="s">
        <v>240</v>
      </c>
      <c r="B92" s="365" t="s">
        <v>241</v>
      </c>
      <c r="C92" s="366" t="s">
        <v>242</v>
      </c>
      <c r="D92" s="366" t="s">
        <v>250</v>
      </c>
      <c r="E92" s="366" t="s">
        <v>251</v>
      </c>
      <c r="F92" s="366" t="s">
        <v>252</v>
      </c>
      <c r="G92" s="366" t="s">
        <v>242</v>
      </c>
      <c r="H92" s="366" t="s">
        <v>250</v>
      </c>
      <c r="I92" s="366" t="s">
        <v>251</v>
      </c>
      <c r="J92" s="366" t="s">
        <v>252</v>
      </c>
    </row>
    <row r="93" spans="1:10" s="367" customFormat="1" ht="42" customHeight="1" thickBot="1" x14ac:dyDescent="0.3">
      <c r="A93" s="389"/>
      <c r="B93" s="389" t="s">
        <v>257</v>
      </c>
      <c r="C93" s="413" t="s">
        <v>245</v>
      </c>
      <c r="D93" s="413" t="s">
        <v>267</v>
      </c>
      <c r="E93" s="414" t="s">
        <v>268</v>
      </c>
      <c r="F93" s="414" t="s">
        <v>272</v>
      </c>
      <c r="G93" s="413" t="s">
        <v>245</v>
      </c>
      <c r="H93" s="413" t="s">
        <v>267</v>
      </c>
      <c r="I93" s="414" t="s">
        <v>268</v>
      </c>
      <c r="J93" s="414" t="s">
        <v>272</v>
      </c>
    </row>
    <row r="94" spans="1:10" s="371" customFormat="1" ht="11.25" thickBot="1" x14ac:dyDescent="0.3">
      <c r="A94" s="243" t="s">
        <v>5</v>
      </c>
      <c r="B94" s="245" t="s">
        <v>441</v>
      </c>
      <c r="C94" s="246">
        <f>D94+E94+F94</f>
        <v>30865</v>
      </c>
      <c r="D94" s="415">
        <f>D95+D96+D97+D98+D99</f>
        <v>24791</v>
      </c>
      <c r="E94" s="415">
        <f t="shared" ref="E94:F94" si="39">E95+E96+E97+E98+E99</f>
        <v>6074</v>
      </c>
      <c r="F94" s="416">
        <f t="shared" si="39"/>
        <v>0</v>
      </c>
      <c r="G94" s="246">
        <f>H94+I94+J94</f>
        <v>31296</v>
      </c>
      <c r="H94" s="415">
        <f>H95+H96+H97+H98+H99</f>
        <v>24955</v>
      </c>
      <c r="I94" s="415">
        <f t="shared" ref="I94:J94" si="40">I95+I96+I97+I98+I99</f>
        <v>6341</v>
      </c>
      <c r="J94" s="416">
        <f t="shared" si="40"/>
        <v>0</v>
      </c>
    </row>
    <row r="95" spans="1:10" s="363" customFormat="1" ht="11.25" thickBot="1" x14ac:dyDescent="0.3">
      <c r="A95" s="392" t="s">
        <v>7</v>
      </c>
      <c r="B95" s="248" t="s">
        <v>167</v>
      </c>
      <c r="C95" s="250">
        <f>D95+E95+F95</f>
        <v>14923</v>
      </c>
      <c r="D95" s="417">
        <v>12966</v>
      </c>
      <c r="E95" s="417">
        <v>1957</v>
      </c>
      <c r="F95" s="417"/>
      <c r="G95" s="250">
        <f>H95+I95+J95</f>
        <v>15011</v>
      </c>
      <c r="H95" s="417">
        <v>13054</v>
      </c>
      <c r="I95" s="417">
        <v>1957</v>
      </c>
      <c r="J95" s="417"/>
    </row>
    <row r="96" spans="1:10" s="363" customFormat="1" ht="11.25" thickBot="1" x14ac:dyDescent="0.3">
      <c r="A96" s="372" t="s">
        <v>9</v>
      </c>
      <c r="B96" s="252" t="s">
        <v>168</v>
      </c>
      <c r="C96" s="250">
        <f t="shared" ref="C96:C98" si="41">D96+E96+F96</f>
        <v>4056</v>
      </c>
      <c r="D96" s="418">
        <v>3520</v>
      </c>
      <c r="E96" s="418">
        <v>536</v>
      </c>
      <c r="F96" s="418"/>
      <c r="G96" s="250">
        <f t="shared" ref="G96:G98" si="42">H96+I96+J96</f>
        <v>4080</v>
      </c>
      <c r="H96" s="418">
        <f>2531+234+777</f>
        <v>3542</v>
      </c>
      <c r="I96" s="418">
        <f>47+489+2</f>
        <v>538</v>
      </c>
      <c r="J96" s="418"/>
    </row>
    <row r="97" spans="1:10" s="363" customFormat="1" ht="11.25" thickBot="1" x14ac:dyDescent="0.3">
      <c r="A97" s="372" t="s">
        <v>11</v>
      </c>
      <c r="B97" s="252" t="s">
        <v>169</v>
      </c>
      <c r="C97" s="250">
        <f t="shared" si="41"/>
        <v>11886</v>
      </c>
      <c r="D97" s="419">
        <v>8305</v>
      </c>
      <c r="E97" s="418">
        <v>3581</v>
      </c>
      <c r="F97" s="418"/>
      <c r="G97" s="250">
        <f t="shared" si="42"/>
        <v>12205</v>
      </c>
      <c r="H97" s="419">
        <f>1593+1574+5192</f>
        <v>8359</v>
      </c>
      <c r="I97" s="418">
        <f>12205-H97</f>
        <v>3846</v>
      </c>
      <c r="J97" s="418"/>
    </row>
    <row r="98" spans="1:10" s="363" customFormat="1" ht="10.5" x14ac:dyDescent="0.25">
      <c r="A98" s="372" t="s">
        <v>13</v>
      </c>
      <c r="B98" s="255" t="s">
        <v>170</v>
      </c>
      <c r="C98" s="250">
        <f t="shared" si="41"/>
        <v>0</v>
      </c>
      <c r="D98" s="419"/>
      <c r="E98" s="418"/>
      <c r="F98" s="418"/>
      <c r="G98" s="250">
        <f t="shared" si="42"/>
        <v>0</v>
      </c>
      <c r="H98" s="419"/>
      <c r="I98" s="418"/>
      <c r="J98" s="418"/>
    </row>
    <row r="99" spans="1:10" s="363" customFormat="1" ht="10.5" x14ac:dyDescent="0.25">
      <c r="A99" s="372" t="s">
        <v>171</v>
      </c>
      <c r="B99" s="256" t="s">
        <v>172</v>
      </c>
      <c r="C99" s="254">
        <f>D99+E99+F99</f>
        <v>0</v>
      </c>
      <c r="D99" s="419">
        <f>D100+D101+D102+D103+D104+D105+D106+D107+D108+D109</f>
        <v>0</v>
      </c>
      <c r="E99" s="419">
        <f t="shared" ref="E99:F99" si="43">E100+E101+E102+E103+E104+E105+E106+E107+E108+E109</f>
        <v>0</v>
      </c>
      <c r="F99" s="419">
        <f t="shared" si="43"/>
        <v>0</v>
      </c>
      <c r="G99" s="254">
        <f>H99+I99+J99</f>
        <v>0</v>
      </c>
      <c r="H99" s="419">
        <f>H100+H101+H102+H103+H104+H105+H106+H107+H108+H109</f>
        <v>0</v>
      </c>
      <c r="I99" s="419">
        <f t="shared" ref="I99:J99" si="44">I100+I101+I102+I103+I104+I105+I106+I107+I108+I109</f>
        <v>0</v>
      </c>
      <c r="J99" s="419">
        <f t="shared" si="44"/>
        <v>0</v>
      </c>
    </row>
    <row r="100" spans="1:10" s="363" customFormat="1" ht="10.5" x14ac:dyDescent="0.25">
      <c r="A100" s="372" t="s">
        <v>17</v>
      </c>
      <c r="B100" s="252" t="s">
        <v>173</v>
      </c>
      <c r="C100" s="254"/>
      <c r="D100" s="419"/>
      <c r="E100" s="419"/>
      <c r="F100" s="419"/>
      <c r="G100" s="254"/>
      <c r="H100" s="419"/>
      <c r="I100" s="419"/>
      <c r="J100" s="419"/>
    </row>
    <row r="101" spans="1:10" s="363" customFormat="1" ht="10.5" x14ac:dyDescent="0.2">
      <c r="A101" s="372" t="s">
        <v>174</v>
      </c>
      <c r="B101" s="257" t="s">
        <v>175</v>
      </c>
      <c r="C101" s="254"/>
      <c r="D101" s="419"/>
      <c r="E101" s="419"/>
      <c r="F101" s="419"/>
      <c r="G101" s="254"/>
      <c r="H101" s="419"/>
      <c r="I101" s="419"/>
      <c r="J101" s="419"/>
    </row>
    <row r="102" spans="1:10" s="363" customFormat="1" ht="21" x14ac:dyDescent="0.25">
      <c r="A102" s="372" t="s">
        <v>176</v>
      </c>
      <c r="B102" s="258" t="s">
        <v>177</v>
      </c>
      <c r="C102" s="254"/>
      <c r="D102" s="419"/>
      <c r="E102" s="419"/>
      <c r="F102" s="419"/>
      <c r="G102" s="254"/>
      <c r="H102" s="419"/>
      <c r="I102" s="419"/>
      <c r="J102" s="419"/>
    </row>
    <row r="103" spans="1:10" s="363" customFormat="1" ht="21" x14ac:dyDescent="0.25">
      <c r="A103" s="372" t="s">
        <v>178</v>
      </c>
      <c r="B103" s="258" t="s">
        <v>179</v>
      </c>
      <c r="C103" s="254"/>
      <c r="D103" s="419"/>
      <c r="E103" s="419"/>
      <c r="F103" s="419"/>
      <c r="G103" s="254"/>
      <c r="H103" s="419"/>
      <c r="I103" s="419"/>
      <c r="J103" s="419"/>
    </row>
    <row r="104" spans="1:10" s="363" customFormat="1" ht="10.5" x14ac:dyDescent="0.2">
      <c r="A104" s="372" t="s">
        <v>180</v>
      </c>
      <c r="B104" s="257" t="s">
        <v>181</v>
      </c>
      <c r="C104" s="254"/>
      <c r="D104" s="419"/>
      <c r="E104" s="419"/>
      <c r="F104" s="419"/>
      <c r="G104" s="254"/>
      <c r="H104" s="419"/>
      <c r="I104" s="419"/>
      <c r="J104" s="419"/>
    </row>
    <row r="105" spans="1:10" s="363" customFormat="1" ht="10.5" x14ac:dyDescent="0.2">
      <c r="A105" s="372" t="s">
        <v>182</v>
      </c>
      <c r="B105" s="257" t="s">
        <v>183</v>
      </c>
      <c r="C105" s="254"/>
      <c r="D105" s="419"/>
      <c r="E105" s="419"/>
      <c r="F105" s="419"/>
      <c r="G105" s="254"/>
      <c r="H105" s="419"/>
      <c r="I105" s="419"/>
      <c r="J105" s="419"/>
    </row>
    <row r="106" spans="1:10" s="363" customFormat="1" ht="21" x14ac:dyDescent="0.25">
      <c r="A106" s="372" t="s">
        <v>184</v>
      </c>
      <c r="B106" s="258" t="s">
        <v>185</v>
      </c>
      <c r="C106" s="254"/>
      <c r="D106" s="419"/>
      <c r="E106" s="419"/>
      <c r="F106" s="419"/>
      <c r="G106" s="254"/>
      <c r="H106" s="419"/>
      <c r="I106" s="419"/>
      <c r="J106" s="419"/>
    </row>
    <row r="107" spans="1:10" s="363" customFormat="1" ht="10.5" x14ac:dyDescent="0.25">
      <c r="A107" s="393" t="s">
        <v>186</v>
      </c>
      <c r="B107" s="260" t="s">
        <v>187</v>
      </c>
      <c r="C107" s="254"/>
      <c r="D107" s="419"/>
      <c r="E107" s="419"/>
      <c r="F107" s="419"/>
      <c r="G107" s="254"/>
      <c r="H107" s="419"/>
      <c r="I107" s="419"/>
      <c r="J107" s="419"/>
    </row>
    <row r="108" spans="1:10" s="363" customFormat="1" ht="10.5" x14ac:dyDescent="0.25">
      <c r="A108" s="372" t="s">
        <v>188</v>
      </c>
      <c r="B108" s="260" t="s">
        <v>189</v>
      </c>
      <c r="C108" s="254"/>
      <c r="D108" s="419"/>
      <c r="E108" s="419"/>
      <c r="F108" s="419"/>
      <c r="G108" s="254"/>
      <c r="H108" s="419"/>
      <c r="I108" s="419"/>
      <c r="J108" s="419"/>
    </row>
    <row r="109" spans="1:10" s="363" customFormat="1" ht="21.75" thickBot="1" x14ac:dyDescent="0.3">
      <c r="A109" s="394" t="s">
        <v>190</v>
      </c>
      <c r="B109" s="262" t="s">
        <v>191</v>
      </c>
      <c r="C109" s="263"/>
      <c r="D109" s="420"/>
      <c r="E109" s="420"/>
      <c r="F109" s="420"/>
      <c r="G109" s="263"/>
      <c r="H109" s="420"/>
      <c r="I109" s="420"/>
      <c r="J109" s="420"/>
    </row>
    <row r="110" spans="1:10" s="363" customFormat="1" ht="11.25" thickBot="1" x14ac:dyDescent="0.3">
      <c r="A110" s="239" t="s">
        <v>19</v>
      </c>
      <c r="B110" s="265" t="s">
        <v>442</v>
      </c>
      <c r="C110" s="266">
        <f>+C111+C113+C115</f>
        <v>0</v>
      </c>
      <c r="D110" s="266">
        <f>+D111+D113+D115</f>
        <v>0</v>
      </c>
      <c r="E110" s="266">
        <f t="shared" ref="E110:F114" si="45">D110+C110</f>
        <v>0</v>
      </c>
      <c r="F110" s="266">
        <f t="shared" si="45"/>
        <v>0</v>
      </c>
      <c r="G110" s="266">
        <f>+G111+G113+G115</f>
        <v>0</v>
      </c>
      <c r="H110" s="266">
        <f>+H111+H113+H115</f>
        <v>0</v>
      </c>
      <c r="I110" s="266">
        <f t="shared" ref="I110:I114" si="46">H110+G110</f>
        <v>0</v>
      </c>
      <c r="J110" s="266">
        <f t="shared" ref="J110:J114" si="47">I110+H110</f>
        <v>0</v>
      </c>
    </row>
    <row r="111" spans="1:10" s="363" customFormat="1" ht="10.5" x14ac:dyDescent="0.25">
      <c r="A111" s="369" t="s">
        <v>21</v>
      </c>
      <c r="B111" s="252" t="s">
        <v>192</v>
      </c>
      <c r="C111" s="249">
        <f>C112</f>
        <v>0</v>
      </c>
      <c r="D111" s="249"/>
      <c r="E111" s="249">
        <f t="shared" si="45"/>
        <v>0</v>
      </c>
      <c r="F111" s="249">
        <f t="shared" si="45"/>
        <v>0</v>
      </c>
      <c r="G111" s="249">
        <f>G112</f>
        <v>0</v>
      </c>
      <c r="H111" s="249"/>
      <c r="I111" s="249">
        <f t="shared" si="46"/>
        <v>0</v>
      </c>
      <c r="J111" s="249">
        <f t="shared" si="47"/>
        <v>0</v>
      </c>
    </row>
    <row r="112" spans="1:10" s="363" customFormat="1" ht="10.5" x14ac:dyDescent="0.25">
      <c r="A112" s="369" t="s">
        <v>23</v>
      </c>
      <c r="B112" s="268" t="s">
        <v>193</v>
      </c>
      <c r="C112" s="249">
        <v>0</v>
      </c>
      <c r="D112" s="249"/>
      <c r="E112" s="249">
        <f t="shared" si="45"/>
        <v>0</v>
      </c>
      <c r="F112" s="249">
        <f t="shared" si="45"/>
        <v>0</v>
      </c>
      <c r="G112" s="249">
        <v>0</v>
      </c>
      <c r="H112" s="249"/>
      <c r="I112" s="249">
        <f t="shared" si="46"/>
        <v>0</v>
      </c>
      <c r="J112" s="249">
        <f t="shared" si="47"/>
        <v>0</v>
      </c>
    </row>
    <row r="113" spans="1:10" s="363" customFormat="1" ht="10.5" x14ac:dyDescent="0.25">
      <c r="A113" s="369" t="s">
        <v>25</v>
      </c>
      <c r="B113" s="268" t="s">
        <v>194</v>
      </c>
      <c r="C113" s="253">
        <f>C114</f>
        <v>0</v>
      </c>
      <c r="D113" s="253">
        <f t="shared" ref="D113" si="48">D114</f>
        <v>0</v>
      </c>
      <c r="E113" s="249">
        <f t="shared" si="45"/>
        <v>0</v>
      </c>
      <c r="F113" s="249">
        <f t="shared" si="45"/>
        <v>0</v>
      </c>
      <c r="G113" s="253">
        <f>G114</f>
        <v>0</v>
      </c>
      <c r="H113" s="253">
        <f t="shared" ref="H113" si="49">H114</f>
        <v>0</v>
      </c>
      <c r="I113" s="249">
        <f t="shared" si="46"/>
        <v>0</v>
      </c>
      <c r="J113" s="249">
        <f t="shared" si="47"/>
        <v>0</v>
      </c>
    </row>
    <row r="114" spans="1:10" s="363" customFormat="1" ht="10.5" x14ac:dyDescent="0.25">
      <c r="A114" s="369" t="s">
        <v>27</v>
      </c>
      <c r="B114" s="268" t="s">
        <v>195</v>
      </c>
      <c r="C114" s="269">
        <v>0</v>
      </c>
      <c r="D114" s="269"/>
      <c r="E114" s="249">
        <f t="shared" si="45"/>
        <v>0</v>
      </c>
      <c r="F114" s="249">
        <f t="shared" si="45"/>
        <v>0</v>
      </c>
      <c r="G114" s="269">
        <v>0</v>
      </c>
      <c r="H114" s="269"/>
      <c r="I114" s="249">
        <f t="shared" si="46"/>
        <v>0</v>
      </c>
      <c r="J114" s="249">
        <f t="shared" si="47"/>
        <v>0</v>
      </c>
    </row>
    <row r="115" spans="1:10" s="363" customFormat="1" ht="10.5" x14ac:dyDescent="0.25">
      <c r="A115" s="369" t="s">
        <v>29</v>
      </c>
      <c r="B115" s="395" t="s">
        <v>196</v>
      </c>
      <c r="C115" s="269">
        <f t="shared" ref="C115:D115" si="50">C116+C117+C118+C119+C120+C121+C122+C123</f>
        <v>0</v>
      </c>
      <c r="D115" s="269">
        <f t="shared" si="50"/>
        <v>0</v>
      </c>
      <c r="E115" s="269">
        <f>E116+E117+E118+E119+E120+E121+E122+E123</f>
        <v>0</v>
      </c>
      <c r="F115" s="269">
        <f>F116+F117+F118+F119+F120+F121+F122+F123</f>
        <v>0</v>
      </c>
      <c r="G115" s="269">
        <f t="shared" ref="G115:H115" si="51">G116+G117+G118+G119+G120+G121+G122+G123</f>
        <v>0</v>
      </c>
      <c r="H115" s="269">
        <f t="shared" si="51"/>
        <v>0</v>
      </c>
      <c r="I115" s="269">
        <f>I116+I117+I118+I119+I120+I121+I122+I123</f>
        <v>0</v>
      </c>
      <c r="J115" s="269">
        <f>J116+J117+J118+J119+J120+J121+J122+J123</f>
        <v>0</v>
      </c>
    </row>
    <row r="116" spans="1:10" s="363" customFormat="1" ht="10.5" x14ac:dyDescent="0.25">
      <c r="A116" s="369" t="s">
        <v>31</v>
      </c>
      <c r="B116" s="396" t="s">
        <v>197</v>
      </c>
      <c r="C116" s="269"/>
      <c r="D116" s="269"/>
      <c r="E116" s="269"/>
      <c r="F116" s="269"/>
      <c r="G116" s="269"/>
      <c r="H116" s="269"/>
      <c r="I116" s="269"/>
      <c r="J116" s="269"/>
    </row>
    <row r="117" spans="1:10" s="363" customFormat="1" ht="21" x14ac:dyDescent="0.25">
      <c r="A117" s="369" t="s">
        <v>198</v>
      </c>
      <c r="B117" s="270" t="s">
        <v>199</v>
      </c>
      <c r="C117" s="269"/>
      <c r="D117" s="269"/>
      <c r="E117" s="269"/>
      <c r="F117" s="269"/>
      <c r="G117" s="269"/>
      <c r="H117" s="269"/>
      <c r="I117" s="269"/>
      <c r="J117" s="269"/>
    </row>
    <row r="118" spans="1:10" s="363" customFormat="1" ht="21" x14ac:dyDescent="0.25">
      <c r="A118" s="369" t="s">
        <v>200</v>
      </c>
      <c r="B118" s="258" t="s">
        <v>179</v>
      </c>
      <c r="C118" s="269"/>
      <c r="D118" s="269"/>
      <c r="E118" s="269"/>
      <c r="F118" s="269"/>
      <c r="G118" s="269"/>
      <c r="H118" s="269"/>
      <c r="I118" s="269"/>
      <c r="J118" s="269"/>
    </row>
    <row r="119" spans="1:10" s="363" customFormat="1" ht="10.5" x14ac:dyDescent="0.25">
      <c r="A119" s="369" t="s">
        <v>201</v>
      </c>
      <c r="B119" s="258" t="s">
        <v>202</v>
      </c>
      <c r="C119" s="269"/>
      <c r="D119" s="269"/>
      <c r="E119" s="269"/>
      <c r="F119" s="269"/>
      <c r="G119" s="269"/>
      <c r="H119" s="269"/>
      <c r="I119" s="269"/>
      <c r="J119" s="269"/>
    </row>
    <row r="120" spans="1:10" s="363" customFormat="1" ht="10.5" x14ac:dyDescent="0.25">
      <c r="A120" s="369" t="s">
        <v>203</v>
      </c>
      <c r="B120" s="258" t="s">
        <v>204</v>
      </c>
      <c r="C120" s="269"/>
      <c r="D120" s="269"/>
      <c r="E120" s="269"/>
      <c r="F120" s="269"/>
      <c r="G120" s="269"/>
      <c r="H120" s="269"/>
      <c r="I120" s="269"/>
      <c r="J120" s="269"/>
    </row>
    <row r="121" spans="1:10" s="363" customFormat="1" ht="21" x14ac:dyDescent="0.25">
      <c r="A121" s="369" t="s">
        <v>205</v>
      </c>
      <c r="B121" s="258" t="s">
        <v>185</v>
      </c>
      <c r="C121" s="269"/>
      <c r="D121" s="269"/>
      <c r="E121" s="269"/>
      <c r="F121" s="269"/>
      <c r="G121" s="269"/>
      <c r="H121" s="269"/>
      <c r="I121" s="269"/>
      <c r="J121" s="269"/>
    </row>
    <row r="122" spans="1:10" s="363" customFormat="1" ht="10.5" x14ac:dyDescent="0.25">
      <c r="A122" s="369" t="s">
        <v>206</v>
      </c>
      <c r="B122" s="258" t="s">
        <v>207</v>
      </c>
      <c r="C122" s="269"/>
      <c r="D122" s="269"/>
      <c r="E122" s="269"/>
      <c r="F122" s="269"/>
      <c r="G122" s="269"/>
      <c r="H122" s="269"/>
      <c r="I122" s="269"/>
      <c r="J122" s="269"/>
    </row>
    <row r="123" spans="1:10" s="363" customFormat="1" ht="21.75" thickBot="1" x14ac:dyDescent="0.3">
      <c r="A123" s="393" t="s">
        <v>208</v>
      </c>
      <c r="B123" s="258" t="s">
        <v>209</v>
      </c>
      <c r="C123" s="271"/>
      <c r="D123" s="271"/>
      <c r="E123" s="271"/>
      <c r="F123" s="271"/>
      <c r="G123" s="271"/>
      <c r="H123" s="271"/>
      <c r="I123" s="271"/>
      <c r="J123" s="271"/>
    </row>
    <row r="124" spans="1:10" s="363" customFormat="1" ht="11.25" thickBot="1" x14ac:dyDescent="0.3">
      <c r="A124" s="239" t="s">
        <v>33</v>
      </c>
      <c r="B124" s="272" t="s">
        <v>210</v>
      </c>
      <c r="C124" s="266">
        <f>+C125+C126</f>
        <v>0</v>
      </c>
      <c r="D124" s="266">
        <f>+D125+D126</f>
        <v>0</v>
      </c>
      <c r="E124" s="266">
        <f t="shared" ref="E124:F126" si="52">D124+C124</f>
        <v>0</v>
      </c>
      <c r="F124" s="266">
        <f t="shared" si="52"/>
        <v>0</v>
      </c>
      <c r="G124" s="266">
        <f>+G125+G126</f>
        <v>0</v>
      </c>
      <c r="H124" s="266">
        <f>+H125+H126</f>
        <v>0</v>
      </c>
      <c r="I124" s="266">
        <f t="shared" ref="I124:I126" si="53">H124+G124</f>
        <v>0</v>
      </c>
      <c r="J124" s="266">
        <f t="shared" ref="J124:J126" si="54">I124+H124</f>
        <v>0</v>
      </c>
    </row>
    <row r="125" spans="1:10" s="363" customFormat="1" ht="10.5" x14ac:dyDescent="0.25">
      <c r="A125" s="369" t="s">
        <v>35</v>
      </c>
      <c r="B125" s="273" t="s">
        <v>211</v>
      </c>
      <c r="C125" s="249">
        <v>0</v>
      </c>
      <c r="D125" s="249"/>
      <c r="E125" s="249">
        <f t="shared" si="52"/>
        <v>0</v>
      </c>
      <c r="F125" s="249">
        <f t="shared" si="52"/>
        <v>0</v>
      </c>
      <c r="G125" s="249">
        <v>0</v>
      </c>
      <c r="H125" s="249"/>
      <c r="I125" s="249">
        <f t="shared" si="53"/>
        <v>0</v>
      </c>
      <c r="J125" s="249">
        <f t="shared" si="54"/>
        <v>0</v>
      </c>
    </row>
    <row r="126" spans="1:10" s="363" customFormat="1" ht="11.25" thickBot="1" x14ac:dyDescent="0.3">
      <c r="A126" s="375" t="s">
        <v>37</v>
      </c>
      <c r="B126" s="268" t="s">
        <v>212</v>
      </c>
      <c r="C126" s="254"/>
      <c r="D126" s="254"/>
      <c r="E126" s="249">
        <f t="shared" si="52"/>
        <v>0</v>
      </c>
      <c r="F126" s="249">
        <f t="shared" si="52"/>
        <v>0</v>
      </c>
      <c r="G126" s="254"/>
      <c r="H126" s="254"/>
      <c r="I126" s="249">
        <f t="shared" si="53"/>
        <v>0</v>
      </c>
      <c r="J126" s="249">
        <f t="shared" si="54"/>
        <v>0</v>
      </c>
    </row>
    <row r="127" spans="1:10" s="363" customFormat="1" ht="11.25" thickBot="1" x14ac:dyDescent="0.3">
      <c r="A127" s="239" t="s">
        <v>213</v>
      </c>
      <c r="B127" s="272" t="s">
        <v>214</v>
      </c>
      <c r="C127" s="266">
        <f t="shared" ref="C127:J127" si="55">+C94+C110+C124</f>
        <v>30865</v>
      </c>
      <c r="D127" s="266">
        <f t="shared" si="55"/>
        <v>24791</v>
      </c>
      <c r="E127" s="266">
        <f t="shared" si="55"/>
        <v>6074</v>
      </c>
      <c r="F127" s="266">
        <f t="shared" si="55"/>
        <v>0</v>
      </c>
      <c r="G127" s="266">
        <f t="shared" si="55"/>
        <v>31296</v>
      </c>
      <c r="H127" s="266">
        <f t="shared" si="55"/>
        <v>24955</v>
      </c>
      <c r="I127" s="266">
        <f t="shared" si="55"/>
        <v>6341</v>
      </c>
      <c r="J127" s="266">
        <f t="shared" si="55"/>
        <v>0</v>
      </c>
    </row>
    <row r="128" spans="1:10" s="363" customFormat="1" ht="11.25" thickBot="1" x14ac:dyDescent="0.3">
      <c r="A128" s="239" t="s">
        <v>61</v>
      </c>
      <c r="B128" s="272" t="s">
        <v>215</v>
      </c>
      <c r="C128" s="266">
        <f t="shared" ref="C128:J128" si="56">+C129+C130+C131</f>
        <v>0</v>
      </c>
      <c r="D128" s="266">
        <f t="shared" si="56"/>
        <v>0</v>
      </c>
      <c r="E128" s="266">
        <f t="shared" si="56"/>
        <v>0</v>
      </c>
      <c r="F128" s="266">
        <f t="shared" si="56"/>
        <v>0</v>
      </c>
      <c r="G128" s="266">
        <f t="shared" si="56"/>
        <v>0</v>
      </c>
      <c r="H128" s="266">
        <f t="shared" si="56"/>
        <v>0</v>
      </c>
      <c r="I128" s="266">
        <f t="shared" si="56"/>
        <v>0</v>
      </c>
      <c r="J128" s="266">
        <f t="shared" si="56"/>
        <v>0</v>
      </c>
    </row>
    <row r="129" spans="1:11" s="371" customFormat="1" ht="10.5" x14ac:dyDescent="0.25">
      <c r="A129" s="369" t="s">
        <v>63</v>
      </c>
      <c r="B129" s="273" t="s">
        <v>216</v>
      </c>
      <c r="C129" s="269"/>
      <c r="D129" s="269"/>
      <c r="E129" s="269"/>
      <c r="F129" s="269"/>
      <c r="G129" s="269"/>
      <c r="H129" s="269"/>
      <c r="I129" s="269"/>
      <c r="J129" s="269"/>
    </row>
    <row r="130" spans="1:11" s="363" customFormat="1" ht="21" x14ac:dyDescent="0.25">
      <c r="A130" s="369" t="s">
        <v>65</v>
      </c>
      <c r="B130" s="273" t="s">
        <v>217</v>
      </c>
      <c r="C130" s="269"/>
      <c r="D130" s="269"/>
      <c r="E130" s="269"/>
      <c r="F130" s="269"/>
      <c r="G130" s="269"/>
      <c r="H130" s="269"/>
      <c r="I130" s="269"/>
      <c r="J130" s="269"/>
    </row>
    <row r="131" spans="1:11" s="363" customFormat="1" ht="11.25" thickBot="1" x14ac:dyDescent="0.3">
      <c r="A131" s="393" t="s">
        <v>67</v>
      </c>
      <c r="B131" s="275" t="s">
        <v>218</v>
      </c>
      <c r="C131" s="269"/>
      <c r="D131" s="269"/>
      <c r="E131" s="269"/>
      <c r="F131" s="269"/>
      <c r="G131" s="269"/>
      <c r="H131" s="269"/>
      <c r="I131" s="269"/>
      <c r="J131" s="269"/>
    </row>
    <row r="132" spans="1:11" s="363" customFormat="1" ht="11.25" thickBot="1" x14ac:dyDescent="0.3">
      <c r="A132" s="239" t="s">
        <v>83</v>
      </c>
      <c r="B132" s="272" t="s">
        <v>219</v>
      </c>
      <c r="C132" s="266">
        <f t="shared" ref="C132:J132" si="57">+C133+C134+C135+C136</f>
        <v>0</v>
      </c>
      <c r="D132" s="266">
        <f t="shared" si="57"/>
        <v>0</v>
      </c>
      <c r="E132" s="266">
        <f t="shared" si="57"/>
        <v>0</v>
      </c>
      <c r="F132" s="266">
        <f t="shared" si="57"/>
        <v>0</v>
      </c>
      <c r="G132" s="266">
        <f t="shared" si="57"/>
        <v>0</v>
      </c>
      <c r="H132" s="266">
        <f t="shared" si="57"/>
        <v>0</v>
      </c>
      <c r="I132" s="266">
        <f t="shared" si="57"/>
        <v>0</v>
      </c>
      <c r="J132" s="266">
        <f t="shared" si="57"/>
        <v>0</v>
      </c>
    </row>
    <row r="133" spans="1:11" s="363" customFormat="1" ht="10.5" x14ac:dyDescent="0.25">
      <c r="A133" s="369" t="s">
        <v>85</v>
      </c>
      <c r="B133" s="273" t="s">
        <v>220</v>
      </c>
      <c r="C133" s="269"/>
      <c r="D133" s="269"/>
      <c r="E133" s="269"/>
      <c r="F133" s="269"/>
      <c r="G133" s="269"/>
      <c r="H133" s="269"/>
      <c r="I133" s="269"/>
      <c r="J133" s="269"/>
    </row>
    <row r="134" spans="1:11" s="363" customFormat="1" ht="10.5" x14ac:dyDescent="0.25">
      <c r="A134" s="369" t="s">
        <v>87</v>
      </c>
      <c r="B134" s="273" t="s">
        <v>221</v>
      </c>
      <c r="C134" s="269"/>
      <c r="D134" s="269"/>
      <c r="E134" s="269"/>
      <c r="F134" s="269"/>
      <c r="G134" s="269"/>
      <c r="H134" s="269"/>
      <c r="I134" s="269"/>
      <c r="J134" s="269"/>
    </row>
    <row r="135" spans="1:11" s="363" customFormat="1" ht="10.5" x14ac:dyDescent="0.25">
      <c r="A135" s="369" t="s">
        <v>89</v>
      </c>
      <c r="B135" s="273" t="s">
        <v>222</v>
      </c>
      <c r="C135" s="269"/>
      <c r="D135" s="269"/>
      <c r="E135" s="269"/>
      <c r="F135" s="269"/>
      <c r="G135" s="269"/>
      <c r="H135" s="269"/>
      <c r="I135" s="269"/>
      <c r="J135" s="269"/>
    </row>
    <row r="136" spans="1:11" s="371" customFormat="1" ht="11.25" thickBot="1" x14ac:dyDescent="0.3">
      <c r="A136" s="393" t="s">
        <v>91</v>
      </c>
      <c r="B136" s="275" t="s">
        <v>223</v>
      </c>
      <c r="C136" s="269"/>
      <c r="D136" s="269"/>
      <c r="E136" s="269"/>
      <c r="F136" s="269"/>
      <c r="G136" s="269"/>
      <c r="H136" s="269"/>
      <c r="I136" s="269"/>
      <c r="J136" s="269"/>
    </row>
    <row r="137" spans="1:11" s="363" customFormat="1" ht="11.25" thickBot="1" x14ac:dyDescent="0.3">
      <c r="A137" s="239" t="s">
        <v>224</v>
      </c>
      <c r="B137" s="272" t="s">
        <v>225</v>
      </c>
      <c r="C137" s="276">
        <f>+C138+C139+C140+C141</f>
        <v>0</v>
      </c>
      <c r="D137" s="276">
        <f>+D138+D139+D140+D141</f>
        <v>0</v>
      </c>
      <c r="E137" s="276">
        <f>D137+C137</f>
        <v>0</v>
      </c>
      <c r="F137" s="276">
        <f>E137+D137</f>
        <v>0</v>
      </c>
      <c r="G137" s="276">
        <f>+G138+G139+G140+G141</f>
        <v>0</v>
      </c>
      <c r="H137" s="276">
        <f>+H138+H139+H140+H141</f>
        <v>0</v>
      </c>
      <c r="I137" s="276">
        <f>H137+G137</f>
        <v>0</v>
      </c>
      <c r="J137" s="276">
        <f>I137+H137</f>
        <v>0</v>
      </c>
      <c r="K137" s="397"/>
    </row>
    <row r="138" spans="1:11" s="363" customFormat="1" ht="10.5" x14ac:dyDescent="0.25">
      <c r="A138" s="369" t="s">
        <v>97</v>
      </c>
      <c r="B138" s="273" t="s">
        <v>226</v>
      </c>
      <c r="C138" s="269">
        <v>0</v>
      </c>
      <c r="D138" s="269"/>
      <c r="E138" s="269">
        <f>D138+C138</f>
        <v>0</v>
      </c>
      <c r="F138" s="269">
        <f>E138+D138</f>
        <v>0</v>
      </c>
      <c r="G138" s="269">
        <v>0</v>
      </c>
      <c r="H138" s="269"/>
      <c r="I138" s="269">
        <f>H138+G138</f>
        <v>0</v>
      </c>
      <c r="J138" s="269">
        <f>I138+H138</f>
        <v>0</v>
      </c>
    </row>
    <row r="139" spans="1:11" s="363" customFormat="1" ht="10.5" x14ac:dyDescent="0.25">
      <c r="A139" s="369" t="s">
        <v>99</v>
      </c>
      <c r="B139" s="273" t="s">
        <v>227</v>
      </c>
      <c r="C139" s="269"/>
      <c r="D139" s="269"/>
      <c r="E139" s="269"/>
      <c r="F139" s="269"/>
      <c r="G139" s="269"/>
      <c r="H139" s="269"/>
      <c r="I139" s="269"/>
      <c r="J139" s="269"/>
    </row>
    <row r="140" spans="1:11" s="371" customFormat="1" ht="10.5" x14ac:dyDescent="0.25">
      <c r="A140" s="369" t="s">
        <v>101</v>
      </c>
      <c r="B140" s="273" t="s">
        <v>228</v>
      </c>
      <c r="C140" s="269"/>
      <c r="D140" s="269"/>
      <c r="E140" s="269"/>
      <c r="F140" s="269"/>
      <c r="G140" s="269"/>
      <c r="H140" s="269"/>
      <c r="I140" s="269"/>
      <c r="J140" s="269"/>
    </row>
    <row r="141" spans="1:11" s="371" customFormat="1" ht="11.25" thickBot="1" x14ac:dyDescent="0.3">
      <c r="A141" s="393" t="s">
        <v>103</v>
      </c>
      <c r="B141" s="275" t="s">
        <v>229</v>
      </c>
      <c r="C141" s="269"/>
      <c r="D141" s="269"/>
      <c r="E141" s="269"/>
      <c r="F141" s="269"/>
      <c r="G141" s="269"/>
      <c r="H141" s="269"/>
      <c r="I141" s="269"/>
      <c r="J141" s="269"/>
    </row>
    <row r="142" spans="1:11" s="371" customFormat="1" ht="11.25" thickBot="1" x14ac:dyDescent="0.3">
      <c r="A142" s="239" t="s">
        <v>105</v>
      </c>
      <c r="B142" s="272" t="s">
        <v>230</v>
      </c>
      <c r="C142" s="398">
        <f t="shared" ref="C142:J142" si="58">+C143+C144+C145+C146</f>
        <v>0</v>
      </c>
      <c r="D142" s="398">
        <f t="shared" si="58"/>
        <v>0</v>
      </c>
      <c r="E142" s="398">
        <f t="shared" si="58"/>
        <v>0</v>
      </c>
      <c r="F142" s="398">
        <f t="shared" si="58"/>
        <v>0</v>
      </c>
      <c r="G142" s="398">
        <f t="shared" si="58"/>
        <v>0</v>
      </c>
      <c r="H142" s="398">
        <f t="shared" si="58"/>
        <v>0</v>
      </c>
      <c r="I142" s="398">
        <f t="shared" si="58"/>
        <v>0</v>
      </c>
      <c r="J142" s="398">
        <f t="shared" si="58"/>
        <v>0</v>
      </c>
    </row>
    <row r="143" spans="1:11" s="371" customFormat="1" ht="10.5" x14ac:dyDescent="0.25">
      <c r="A143" s="369" t="s">
        <v>107</v>
      </c>
      <c r="B143" s="273" t="s">
        <v>231</v>
      </c>
      <c r="C143" s="269"/>
      <c r="D143" s="269"/>
      <c r="E143" s="269"/>
      <c r="F143" s="269"/>
      <c r="G143" s="269"/>
      <c r="H143" s="269"/>
      <c r="I143" s="269"/>
      <c r="J143" s="269"/>
    </row>
    <row r="144" spans="1:11" s="371" customFormat="1" ht="10.5" x14ac:dyDescent="0.25">
      <c r="A144" s="369" t="s">
        <v>109</v>
      </c>
      <c r="B144" s="273" t="s">
        <v>232</v>
      </c>
      <c r="C144" s="269"/>
      <c r="D144" s="269"/>
      <c r="E144" s="269"/>
      <c r="F144" s="269"/>
      <c r="G144" s="269"/>
      <c r="H144" s="269"/>
      <c r="I144" s="269"/>
      <c r="J144" s="269"/>
    </row>
    <row r="145" spans="1:10" s="371" customFormat="1" ht="10.5" x14ac:dyDescent="0.25">
      <c r="A145" s="369" t="s">
        <v>111</v>
      </c>
      <c r="B145" s="273" t="s">
        <v>233</v>
      </c>
      <c r="C145" s="269"/>
      <c r="D145" s="269"/>
      <c r="E145" s="269"/>
      <c r="F145" s="269"/>
      <c r="G145" s="269"/>
      <c r="H145" s="269"/>
      <c r="I145" s="269"/>
      <c r="J145" s="269"/>
    </row>
    <row r="146" spans="1:10" s="363" customFormat="1" ht="11.25" thickBot="1" x14ac:dyDescent="0.3">
      <c r="A146" s="369" t="s">
        <v>113</v>
      </c>
      <c r="B146" s="273" t="s">
        <v>234</v>
      </c>
      <c r="C146" s="269"/>
      <c r="D146" s="269"/>
      <c r="E146" s="269"/>
      <c r="F146" s="269"/>
      <c r="G146" s="269"/>
      <c r="H146" s="269"/>
      <c r="I146" s="269"/>
      <c r="J146" s="269"/>
    </row>
    <row r="147" spans="1:10" s="363" customFormat="1" ht="11.25" thickBot="1" x14ac:dyDescent="0.3">
      <c r="A147" s="239" t="s">
        <v>115</v>
      </c>
      <c r="B147" s="272" t="s">
        <v>235</v>
      </c>
      <c r="C147" s="399">
        <f t="shared" ref="C147:J147" si="59">+C128+C132+C137+C142</f>
        <v>0</v>
      </c>
      <c r="D147" s="399">
        <f t="shared" si="59"/>
        <v>0</v>
      </c>
      <c r="E147" s="399">
        <f t="shared" si="59"/>
        <v>0</v>
      </c>
      <c r="F147" s="399">
        <f t="shared" si="59"/>
        <v>0</v>
      </c>
      <c r="G147" s="399">
        <f t="shared" si="59"/>
        <v>0</v>
      </c>
      <c r="H147" s="399">
        <f t="shared" si="59"/>
        <v>0</v>
      </c>
      <c r="I147" s="399">
        <f t="shared" si="59"/>
        <v>0</v>
      </c>
      <c r="J147" s="399">
        <f t="shared" si="59"/>
        <v>0</v>
      </c>
    </row>
    <row r="148" spans="1:10" s="363" customFormat="1" ht="11.25" thickBot="1" x14ac:dyDescent="0.3">
      <c r="A148" s="400" t="s">
        <v>236</v>
      </c>
      <c r="B148" s="401" t="s">
        <v>237</v>
      </c>
      <c r="C148" s="399">
        <f t="shared" ref="C148:J148" si="60">+C127+C147</f>
        <v>30865</v>
      </c>
      <c r="D148" s="399">
        <f t="shared" si="60"/>
        <v>24791</v>
      </c>
      <c r="E148" s="399">
        <f t="shared" si="60"/>
        <v>6074</v>
      </c>
      <c r="F148" s="399">
        <f t="shared" si="60"/>
        <v>0</v>
      </c>
      <c r="G148" s="399">
        <f t="shared" si="60"/>
        <v>31296</v>
      </c>
      <c r="H148" s="399">
        <f t="shared" si="60"/>
        <v>24955</v>
      </c>
      <c r="I148" s="399">
        <f t="shared" si="60"/>
        <v>6341</v>
      </c>
      <c r="J148" s="399">
        <f t="shared" si="60"/>
        <v>0</v>
      </c>
    </row>
    <row r="149" spans="1:10" s="363" customFormat="1" ht="10.5" x14ac:dyDescent="0.25">
      <c r="A149" s="482"/>
      <c r="B149" s="483"/>
      <c r="C149" s="484"/>
      <c r="D149" s="484"/>
      <c r="E149" s="484"/>
      <c r="F149" s="484"/>
      <c r="G149" s="484"/>
      <c r="H149" s="484"/>
      <c r="I149" s="484"/>
      <c r="J149" s="484"/>
    </row>
    <row r="150" spans="1:10" s="363" customFormat="1" ht="10.5" x14ac:dyDescent="0.25">
      <c r="A150" s="482"/>
      <c r="B150" s="483"/>
      <c r="C150" s="484"/>
      <c r="D150" s="484"/>
      <c r="E150" s="484"/>
      <c r="F150" s="484"/>
      <c r="G150" s="484"/>
      <c r="H150" s="484"/>
      <c r="I150" s="484"/>
      <c r="J150" s="484"/>
    </row>
    <row r="151" spans="1:10" s="363" customFormat="1" ht="11.25" thickBot="1" x14ac:dyDescent="0.3">
      <c r="A151" s="402"/>
      <c r="B151" s="403"/>
      <c r="C151" s="404"/>
      <c r="D151" s="404"/>
      <c r="E151" s="404"/>
      <c r="F151" s="404"/>
      <c r="G151" s="404"/>
      <c r="H151" s="404"/>
      <c r="I151" s="404"/>
      <c r="J151" s="404"/>
    </row>
    <row r="152" spans="1:10" s="363" customFormat="1" ht="11.25" thickBot="1" x14ac:dyDescent="0.3">
      <c r="A152" s="405" t="s">
        <v>258</v>
      </c>
      <c r="B152" s="406"/>
      <c r="C152" s="407">
        <v>4</v>
      </c>
      <c r="D152" s="408">
        <v>2.6</v>
      </c>
      <c r="E152" s="408">
        <v>1.4</v>
      </c>
      <c r="F152" s="408">
        <v>0</v>
      </c>
      <c r="G152" s="407">
        <v>4</v>
      </c>
      <c r="H152" s="408">
        <v>2.6</v>
      </c>
      <c r="I152" s="408">
        <v>1.4</v>
      </c>
      <c r="J152" s="408">
        <v>0</v>
      </c>
    </row>
    <row r="153" spans="1:10" s="363" customFormat="1" ht="11.25" thickBot="1" x14ac:dyDescent="0.3">
      <c r="A153" s="405" t="s">
        <v>259</v>
      </c>
      <c r="B153" s="406"/>
      <c r="C153" s="408">
        <v>0</v>
      </c>
      <c r="D153" s="408">
        <v>0</v>
      </c>
      <c r="E153" s="408">
        <v>0</v>
      </c>
      <c r="F153" s="408">
        <v>0</v>
      </c>
      <c r="G153" s="408">
        <v>0</v>
      </c>
      <c r="H153" s="408">
        <v>0</v>
      </c>
      <c r="I153" s="408">
        <v>0</v>
      </c>
      <c r="J153" s="408">
        <v>0</v>
      </c>
    </row>
  </sheetData>
  <mergeCells count="14">
    <mergeCell ref="G91:J91"/>
    <mergeCell ref="G3:J3"/>
    <mergeCell ref="G5:G6"/>
    <mergeCell ref="H5:H6"/>
    <mergeCell ref="I5:I6"/>
    <mergeCell ref="J5:J6"/>
    <mergeCell ref="F5:F6"/>
    <mergeCell ref="C3:F3"/>
    <mergeCell ref="C91:F91"/>
    <mergeCell ref="A5:A6"/>
    <mergeCell ref="B5:B6"/>
    <mergeCell ref="C5:C6"/>
    <mergeCell ref="D5:D6"/>
    <mergeCell ref="E5:E6"/>
  </mergeCells>
  <pageMargins left="0.11811023622047245" right="0.11811023622047245" top="1.1417322834645669" bottom="0.55118110236220474" header="0.31496062992125984" footer="0.31496062992125984"/>
  <pageSetup paperSize="9" orientation="portrait" r:id="rId1"/>
  <headerFooter>
    <oddHeader>&amp;C&amp;"-,Félkövér"&amp;9
Tiszagyulaháza Aprajafalva Óvoda 2014.évi költségvetési bevételei és kiadásai, előirányzat csoportonként és kiemelt előirányzatonként&amp;R&amp;"-,Dőlt"&amp;8 3.melléklet
a 10/2014. (V. 30. )Önkormányzati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view="pageLayout" topLeftCell="A7" zoomScaleNormal="100" workbookViewId="0">
      <selection activeCell="H149" sqref="H149"/>
    </sheetView>
  </sheetViews>
  <sheetFormatPr defaultRowHeight="15" x14ac:dyDescent="0.25"/>
  <cols>
    <col min="1" max="1" width="3.42578125" style="24" customWidth="1"/>
    <col min="2" max="2" width="43.85546875" style="25" customWidth="1"/>
    <col min="3" max="3" width="6.5703125" style="26" customWidth="1"/>
    <col min="4" max="4" width="6.140625" style="26" customWidth="1"/>
    <col min="5" max="5" width="7" style="26" customWidth="1"/>
    <col min="6" max="6" width="6.140625" style="26" customWidth="1"/>
    <col min="7" max="7" width="6.85546875" style="26" customWidth="1"/>
    <col min="8" max="8" width="6.5703125" style="26" customWidth="1"/>
    <col min="9" max="9" width="7" style="26" customWidth="1"/>
    <col min="10" max="10" width="6" style="26" customWidth="1"/>
    <col min="11" max="256" width="9.140625" style="17"/>
    <col min="257" max="257" width="16.7109375" style="17" customWidth="1"/>
    <col min="258" max="258" width="61.7109375" style="17" customWidth="1"/>
    <col min="259" max="259" width="21.42578125" style="17" customWidth="1"/>
    <col min="260" max="512" width="9.140625" style="17"/>
    <col min="513" max="513" width="16.7109375" style="17" customWidth="1"/>
    <col min="514" max="514" width="61.7109375" style="17" customWidth="1"/>
    <col min="515" max="515" width="21.42578125" style="17" customWidth="1"/>
    <col min="516" max="768" width="9.140625" style="17"/>
    <col min="769" max="769" width="16.7109375" style="17" customWidth="1"/>
    <col min="770" max="770" width="61.7109375" style="17" customWidth="1"/>
    <col min="771" max="771" width="21.42578125" style="17" customWidth="1"/>
    <col min="772" max="1024" width="9.140625" style="17"/>
    <col min="1025" max="1025" width="16.7109375" style="17" customWidth="1"/>
    <col min="1026" max="1026" width="61.7109375" style="17" customWidth="1"/>
    <col min="1027" max="1027" width="21.42578125" style="17" customWidth="1"/>
    <col min="1028" max="1280" width="9.140625" style="17"/>
    <col min="1281" max="1281" width="16.7109375" style="17" customWidth="1"/>
    <col min="1282" max="1282" width="61.7109375" style="17" customWidth="1"/>
    <col min="1283" max="1283" width="21.42578125" style="17" customWidth="1"/>
    <col min="1284" max="1536" width="9.140625" style="17"/>
    <col min="1537" max="1537" width="16.7109375" style="17" customWidth="1"/>
    <col min="1538" max="1538" width="61.7109375" style="17" customWidth="1"/>
    <col min="1539" max="1539" width="21.42578125" style="17" customWidth="1"/>
    <col min="1540" max="1792" width="9.140625" style="17"/>
    <col min="1793" max="1793" width="16.7109375" style="17" customWidth="1"/>
    <col min="1794" max="1794" width="61.7109375" style="17" customWidth="1"/>
    <col min="1795" max="1795" width="21.42578125" style="17" customWidth="1"/>
    <col min="1796" max="2048" width="9.140625" style="17"/>
    <col min="2049" max="2049" width="16.7109375" style="17" customWidth="1"/>
    <col min="2050" max="2050" width="61.7109375" style="17" customWidth="1"/>
    <col min="2051" max="2051" width="21.42578125" style="17" customWidth="1"/>
    <col min="2052" max="2304" width="9.140625" style="17"/>
    <col min="2305" max="2305" width="16.7109375" style="17" customWidth="1"/>
    <col min="2306" max="2306" width="61.7109375" style="17" customWidth="1"/>
    <col min="2307" max="2307" width="21.42578125" style="17" customWidth="1"/>
    <col min="2308" max="2560" width="9.140625" style="17"/>
    <col min="2561" max="2561" width="16.7109375" style="17" customWidth="1"/>
    <col min="2562" max="2562" width="61.7109375" style="17" customWidth="1"/>
    <col min="2563" max="2563" width="21.42578125" style="17" customWidth="1"/>
    <col min="2564" max="2816" width="9.140625" style="17"/>
    <col min="2817" max="2817" width="16.7109375" style="17" customWidth="1"/>
    <col min="2818" max="2818" width="61.7109375" style="17" customWidth="1"/>
    <col min="2819" max="2819" width="21.42578125" style="17" customWidth="1"/>
    <col min="2820" max="3072" width="9.140625" style="17"/>
    <col min="3073" max="3073" width="16.7109375" style="17" customWidth="1"/>
    <col min="3074" max="3074" width="61.7109375" style="17" customWidth="1"/>
    <col min="3075" max="3075" width="21.42578125" style="17" customWidth="1"/>
    <col min="3076" max="3328" width="9.140625" style="17"/>
    <col min="3329" max="3329" width="16.7109375" style="17" customWidth="1"/>
    <col min="3330" max="3330" width="61.7109375" style="17" customWidth="1"/>
    <col min="3331" max="3331" width="21.42578125" style="17" customWidth="1"/>
    <col min="3332" max="3584" width="9.140625" style="17"/>
    <col min="3585" max="3585" width="16.7109375" style="17" customWidth="1"/>
    <col min="3586" max="3586" width="61.7109375" style="17" customWidth="1"/>
    <col min="3587" max="3587" width="21.42578125" style="17" customWidth="1"/>
    <col min="3588" max="3840" width="9.140625" style="17"/>
    <col min="3841" max="3841" width="16.7109375" style="17" customWidth="1"/>
    <col min="3842" max="3842" width="61.7109375" style="17" customWidth="1"/>
    <col min="3843" max="3843" width="21.42578125" style="17" customWidth="1"/>
    <col min="3844" max="4096" width="9.140625" style="17"/>
    <col min="4097" max="4097" width="16.7109375" style="17" customWidth="1"/>
    <col min="4098" max="4098" width="61.7109375" style="17" customWidth="1"/>
    <col min="4099" max="4099" width="21.42578125" style="17" customWidth="1"/>
    <col min="4100" max="4352" width="9.140625" style="17"/>
    <col min="4353" max="4353" width="16.7109375" style="17" customWidth="1"/>
    <col min="4354" max="4354" width="61.7109375" style="17" customWidth="1"/>
    <col min="4355" max="4355" width="21.42578125" style="17" customWidth="1"/>
    <col min="4356" max="4608" width="9.140625" style="17"/>
    <col min="4609" max="4609" width="16.7109375" style="17" customWidth="1"/>
    <col min="4610" max="4610" width="61.7109375" style="17" customWidth="1"/>
    <col min="4611" max="4611" width="21.42578125" style="17" customWidth="1"/>
    <col min="4612" max="4864" width="9.140625" style="17"/>
    <col min="4865" max="4865" width="16.7109375" style="17" customWidth="1"/>
    <col min="4866" max="4866" width="61.7109375" style="17" customWidth="1"/>
    <col min="4867" max="4867" width="21.42578125" style="17" customWidth="1"/>
    <col min="4868" max="5120" width="9.140625" style="17"/>
    <col min="5121" max="5121" width="16.7109375" style="17" customWidth="1"/>
    <col min="5122" max="5122" width="61.7109375" style="17" customWidth="1"/>
    <col min="5123" max="5123" width="21.42578125" style="17" customWidth="1"/>
    <col min="5124" max="5376" width="9.140625" style="17"/>
    <col min="5377" max="5377" width="16.7109375" style="17" customWidth="1"/>
    <col min="5378" max="5378" width="61.7109375" style="17" customWidth="1"/>
    <col min="5379" max="5379" width="21.42578125" style="17" customWidth="1"/>
    <col min="5380" max="5632" width="9.140625" style="17"/>
    <col min="5633" max="5633" width="16.7109375" style="17" customWidth="1"/>
    <col min="5634" max="5634" width="61.7109375" style="17" customWidth="1"/>
    <col min="5635" max="5635" width="21.42578125" style="17" customWidth="1"/>
    <col min="5636" max="5888" width="9.140625" style="17"/>
    <col min="5889" max="5889" width="16.7109375" style="17" customWidth="1"/>
    <col min="5890" max="5890" width="61.7109375" style="17" customWidth="1"/>
    <col min="5891" max="5891" width="21.42578125" style="17" customWidth="1"/>
    <col min="5892" max="6144" width="9.140625" style="17"/>
    <col min="6145" max="6145" width="16.7109375" style="17" customWidth="1"/>
    <col min="6146" max="6146" width="61.7109375" style="17" customWidth="1"/>
    <col min="6147" max="6147" width="21.42578125" style="17" customWidth="1"/>
    <col min="6148" max="6400" width="9.140625" style="17"/>
    <col min="6401" max="6401" width="16.7109375" style="17" customWidth="1"/>
    <col min="6402" max="6402" width="61.7109375" style="17" customWidth="1"/>
    <col min="6403" max="6403" width="21.42578125" style="17" customWidth="1"/>
    <col min="6404" max="6656" width="9.140625" style="17"/>
    <col min="6657" max="6657" width="16.7109375" style="17" customWidth="1"/>
    <col min="6658" max="6658" width="61.7109375" style="17" customWidth="1"/>
    <col min="6659" max="6659" width="21.42578125" style="17" customWidth="1"/>
    <col min="6660" max="6912" width="9.140625" style="17"/>
    <col min="6913" max="6913" width="16.7109375" style="17" customWidth="1"/>
    <col min="6914" max="6914" width="61.7109375" style="17" customWidth="1"/>
    <col min="6915" max="6915" width="21.42578125" style="17" customWidth="1"/>
    <col min="6916" max="7168" width="9.140625" style="17"/>
    <col min="7169" max="7169" width="16.7109375" style="17" customWidth="1"/>
    <col min="7170" max="7170" width="61.7109375" style="17" customWidth="1"/>
    <col min="7171" max="7171" width="21.42578125" style="17" customWidth="1"/>
    <col min="7172" max="7424" width="9.140625" style="17"/>
    <col min="7425" max="7425" width="16.7109375" style="17" customWidth="1"/>
    <col min="7426" max="7426" width="61.7109375" style="17" customWidth="1"/>
    <col min="7427" max="7427" width="21.42578125" style="17" customWidth="1"/>
    <col min="7428" max="7680" width="9.140625" style="17"/>
    <col min="7681" max="7681" width="16.7109375" style="17" customWidth="1"/>
    <col min="7682" max="7682" width="61.7109375" style="17" customWidth="1"/>
    <col min="7683" max="7683" width="21.42578125" style="17" customWidth="1"/>
    <col min="7684" max="7936" width="9.140625" style="17"/>
    <col min="7937" max="7937" width="16.7109375" style="17" customWidth="1"/>
    <col min="7938" max="7938" width="61.7109375" style="17" customWidth="1"/>
    <col min="7939" max="7939" width="21.42578125" style="17" customWidth="1"/>
    <col min="7940" max="8192" width="9.140625" style="17"/>
    <col min="8193" max="8193" width="16.7109375" style="17" customWidth="1"/>
    <col min="8194" max="8194" width="61.7109375" style="17" customWidth="1"/>
    <col min="8195" max="8195" width="21.42578125" style="17" customWidth="1"/>
    <col min="8196" max="8448" width="9.140625" style="17"/>
    <col min="8449" max="8449" width="16.7109375" style="17" customWidth="1"/>
    <col min="8450" max="8450" width="61.7109375" style="17" customWidth="1"/>
    <col min="8451" max="8451" width="21.42578125" style="17" customWidth="1"/>
    <col min="8452" max="8704" width="9.140625" style="17"/>
    <col min="8705" max="8705" width="16.7109375" style="17" customWidth="1"/>
    <col min="8706" max="8706" width="61.7109375" style="17" customWidth="1"/>
    <col min="8707" max="8707" width="21.42578125" style="17" customWidth="1"/>
    <col min="8708" max="8960" width="9.140625" style="17"/>
    <col min="8961" max="8961" width="16.7109375" style="17" customWidth="1"/>
    <col min="8962" max="8962" width="61.7109375" style="17" customWidth="1"/>
    <col min="8963" max="8963" width="21.42578125" style="17" customWidth="1"/>
    <col min="8964" max="9216" width="9.140625" style="17"/>
    <col min="9217" max="9217" width="16.7109375" style="17" customWidth="1"/>
    <col min="9218" max="9218" width="61.7109375" style="17" customWidth="1"/>
    <col min="9219" max="9219" width="21.42578125" style="17" customWidth="1"/>
    <col min="9220" max="9472" width="9.140625" style="17"/>
    <col min="9473" max="9473" width="16.7109375" style="17" customWidth="1"/>
    <col min="9474" max="9474" width="61.7109375" style="17" customWidth="1"/>
    <col min="9475" max="9475" width="21.42578125" style="17" customWidth="1"/>
    <col min="9476" max="9728" width="9.140625" style="17"/>
    <col min="9729" max="9729" width="16.7109375" style="17" customWidth="1"/>
    <col min="9730" max="9730" width="61.7109375" style="17" customWidth="1"/>
    <col min="9731" max="9731" width="21.42578125" style="17" customWidth="1"/>
    <col min="9732" max="9984" width="9.140625" style="17"/>
    <col min="9985" max="9985" width="16.7109375" style="17" customWidth="1"/>
    <col min="9986" max="9986" width="61.7109375" style="17" customWidth="1"/>
    <col min="9987" max="9987" width="21.42578125" style="17" customWidth="1"/>
    <col min="9988" max="10240" width="9.140625" style="17"/>
    <col min="10241" max="10241" width="16.7109375" style="17" customWidth="1"/>
    <col min="10242" max="10242" width="61.7109375" style="17" customWidth="1"/>
    <col min="10243" max="10243" width="21.42578125" style="17" customWidth="1"/>
    <col min="10244" max="10496" width="9.140625" style="17"/>
    <col min="10497" max="10497" width="16.7109375" style="17" customWidth="1"/>
    <col min="10498" max="10498" width="61.7109375" style="17" customWidth="1"/>
    <col min="10499" max="10499" width="21.42578125" style="17" customWidth="1"/>
    <col min="10500" max="10752" width="9.140625" style="17"/>
    <col min="10753" max="10753" width="16.7109375" style="17" customWidth="1"/>
    <col min="10754" max="10754" width="61.7109375" style="17" customWidth="1"/>
    <col min="10755" max="10755" width="21.42578125" style="17" customWidth="1"/>
    <col min="10756" max="11008" width="9.140625" style="17"/>
    <col min="11009" max="11009" width="16.7109375" style="17" customWidth="1"/>
    <col min="11010" max="11010" width="61.7109375" style="17" customWidth="1"/>
    <col min="11011" max="11011" width="21.42578125" style="17" customWidth="1"/>
    <col min="11012" max="11264" width="9.140625" style="17"/>
    <col min="11265" max="11265" width="16.7109375" style="17" customWidth="1"/>
    <col min="11266" max="11266" width="61.7109375" style="17" customWidth="1"/>
    <col min="11267" max="11267" width="21.42578125" style="17" customWidth="1"/>
    <col min="11268" max="11520" width="9.140625" style="17"/>
    <col min="11521" max="11521" width="16.7109375" style="17" customWidth="1"/>
    <col min="11522" max="11522" width="61.7109375" style="17" customWidth="1"/>
    <col min="11523" max="11523" width="21.42578125" style="17" customWidth="1"/>
    <col min="11524" max="11776" width="9.140625" style="17"/>
    <col min="11777" max="11777" width="16.7109375" style="17" customWidth="1"/>
    <col min="11778" max="11778" width="61.7109375" style="17" customWidth="1"/>
    <col min="11779" max="11779" width="21.42578125" style="17" customWidth="1"/>
    <col min="11780" max="12032" width="9.140625" style="17"/>
    <col min="12033" max="12033" width="16.7109375" style="17" customWidth="1"/>
    <col min="12034" max="12034" width="61.7109375" style="17" customWidth="1"/>
    <col min="12035" max="12035" width="21.42578125" style="17" customWidth="1"/>
    <col min="12036" max="12288" width="9.140625" style="17"/>
    <col min="12289" max="12289" width="16.7109375" style="17" customWidth="1"/>
    <col min="12290" max="12290" width="61.7109375" style="17" customWidth="1"/>
    <col min="12291" max="12291" width="21.42578125" style="17" customWidth="1"/>
    <col min="12292" max="12544" width="9.140625" style="17"/>
    <col min="12545" max="12545" width="16.7109375" style="17" customWidth="1"/>
    <col min="12546" max="12546" width="61.7109375" style="17" customWidth="1"/>
    <col min="12547" max="12547" width="21.42578125" style="17" customWidth="1"/>
    <col min="12548" max="12800" width="9.140625" style="17"/>
    <col min="12801" max="12801" width="16.7109375" style="17" customWidth="1"/>
    <col min="12802" max="12802" width="61.7109375" style="17" customWidth="1"/>
    <col min="12803" max="12803" width="21.42578125" style="17" customWidth="1"/>
    <col min="12804" max="13056" width="9.140625" style="17"/>
    <col min="13057" max="13057" width="16.7109375" style="17" customWidth="1"/>
    <col min="13058" max="13058" width="61.7109375" style="17" customWidth="1"/>
    <col min="13059" max="13059" width="21.42578125" style="17" customWidth="1"/>
    <col min="13060" max="13312" width="9.140625" style="17"/>
    <col min="13313" max="13313" width="16.7109375" style="17" customWidth="1"/>
    <col min="13314" max="13314" width="61.7109375" style="17" customWidth="1"/>
    <col min="13315" max="13315" width="21.42578125" style="17" customWidth="1"/>
    <col min="13316" max="13568" width="9.140625" style="17"/>
    <col min="13569" max="13569" width="16.7109375" style="17" customWidth="1"/>
    <col min="13570" max="13570" width="61.7109375" style="17" customWidth="1"/>
    <col min="13571" max="13571" width="21.42578125" style="17" customWidth="1"/>
    <col min="13572" max="13824" width="9.140625" style="17"/>
    <col min="13825" max="13825" width="16.7109375" style="17" customWidth="1"/>
    <col min="13826" max="13826" width="61.7109375" style="17" customWidth="1"/>
    <col min="13827" max="13827" width="21.42578125" style="17" customWidth="1"/>
    <col min="13828" max="14080" width="9.140625" style="17"/>
    <col min="14081" max="14081" width="16.7109375" style="17" customWidth="1"/>
    <col min="14082" max="14082" width="61.7109375" style="17" customWidth="1"/>
    <col min="14083" max="14083" width="21.42578125" style="17" customWidth="1"/>
    <col min="14084" max="14336" width="9.140625" style="17"/>
    <col min="14337" max="14337" width="16.7109375" style="17" customWidth="1"/>
    <col min="14338" max="14338" width="61.7109375" style="17" customWidth="1"/>
    <col min="14339" max="14339" width="21.42578125" style="17" customWidth="1"/>
    <col min="14340" max="14592" width="9.140625" style="17"/>
    <col min="14593" max="14593" width="16.7109375" style="17" customWidth="1"/>
    <col min="14594" max="14594" width="61.7109375" style="17" customWidth="1"/>
    <col min="14595" max="14595" width="21.42578125" style="17" customWidth="1"/>
    <col min="14596" max="14848" width="9.140625" style="17"/>
    <col min="14849" max="14849" width="16.7109375" style="17" customWidth="1"/>
    <col min="14850" max="14850" width="61.7109375" style="17" customWidth="1"/>
    <col min="14851" max="14851" width="21.42578125" style="17" customWidth="1"/>
    <col min="14852" max="15104" width="9.140625" style="17"/>
    <col min="15105" max="15105" width="16.7109375" style="17" customWidth="1"/>
    <col min="15106" max="15106" width="61.7109375" style="17" customWidth="1"/>
    <col min="15107" max="15107" width="21.42578125" style="17" customWidth="1"/>
    <col min="15108" max="15360" width="9.140625" style="17"/>
    <col min="15361" max="15361" width="16.7109375" style="17" customWidth="1"/>
    <col min="15362" max="15362" width="61.7109375" style="17" customWidth="1"/>
    <col min="15363" max="15363" width="21.42578125" style="17" customWidth="1"/>
    <col min="15364" max="15616" width="9.140625" style="17"/>
    <col min="15617" max="15617" width="16.7109375" style="17" customWidth="1"/>
    <col min="15618" max="15618" width="61.7109375" style="17" customWidth="1"/>
    <col min="15619" max="15619" width="21.42578125" style="17" customWidth="1"/>
    <col min="15620" max="15872" width="9.140625" style="17"/>
    <col min="15873" max="15873" width="16.7109375" style="17" customWidth="1"/>
    <col min="15874" max="15874" width="61.7109375" style="17" customWidth="1"/>
    <col min="15875" max="15875" width="21.42578125" style="17" customWidth="1"/>
    <col min="15876" max="16128" width="9.140625" style="17"/>
    <col min="16129" max="16129" width="16.7109375" style="17" customWidth="1"/>
    <col min="16130" max="16130" width="61.7109375" style="17" customWidth="1"/>
    <col min="16131" max="16131" width="21.42578125" style="17" customWidth="1"/>
    <col min="16132" max="16384" width="9.140625" style="17"/>
  </cols>
  <sheetData>
    <row r="1" spans="1:10" s="12" customFormat="1" ht="15.75" x14ac:dyDescent="0.25">
      <c r="A1" s="9"/>
      <c r="B1" s="10"/>
      <c r="C1" s="11"/>
      <c r="D1" s="11"/>
      <c r="E1" s="11"/>
      <c r="F1" s="11"/>
      <c r="G1" s="11"/>
      <c r="H1" s="11"/>
      <c r="I1" s="11"/>
      <c r="J1" s="11"/>
    </row>
    <row r="2" spans="1:10" s="16" customFormat="1" ht="14.25" thickBot="1" x14ac:dyDescent="0.3">
      <c r="A2" s="14"/>
      <c r="B2" s="14"/>
      <c r="C2" s="15"/>
      <c r="D2" s="15"/>
      <c r="E2" s="15"/>
      <c r="F2" s="15"/>
      <c r="G2" s="15"/>
      <c r="H2" s="15"/>
      <c r="I2" s="15"/>
      <c r="J2" s="15" t="s">
        <v>249</v>
      </c>
    </row>
    <row r="3" spans="1:10" s="363" customFormat="1" ht="22.5" customHeight="1" thickBot="1" x14ac:dyDescent="0.3">
      <c r="A3" s="361" t="s">
        <v>265</v>
      </c>
      <c r="B3" s="409" t="s">
        <v>253</v>
      </c>
      <c r="C3" s="499" t="s">
        <v>437</v>
      </c>
      <c r="D3" s="493"/>
      <c r="E3" s="493"/>
      <c r="F3" s="494"/>
      <c r="G3" s="499" t="s">
        <v>438</v>
      </c>
      <c r="H3" s="493"/>
      <c r="I3" s="493"/>
      <c r="J3" s="494"/>
    </row>
    <row r="4" spans="1:10" s="367" customFormat="1" ht="11.25" thickBot="1" x14ac:dyDescent="0.3">
      <c r="A4" s="364" t="s">
        <v>240</v>
      </c>
      <c r="B4" s="365" t="s">
        <v>241</v>
      </c>
      <c r="C4" s="366" t="s">
        <v>242</v>
      </c>
      <c r="D4" s="366" t="s">
        <v>250</v>
      </c>
      <c r="E4" s="366" t="s">
        <v>251</v>
      </c>
      <c r="F4" s="366" t="s">
        <v>252</v>
      </c>
      <c r="G4" s="366" t="s">
        <v>387</v>
      </c>
      <c r="H4" s="366" t="s">
        <v>429</v>
      </c>
      <c r="I4" s="366" t="s">
        <v>430</v>
      </c>
      <c r="J4" s="366" t="s">
        <v>431</v>
      </c>
    </row>
    <row r="5" spans="1:10" s="367" customFormat="1" ht="10.5" x14ac:dyDescent="0.25">
      <c r="A5" s="495"/>
      <c r="B5" s="495" t="s">
        <v>254</v>
      </c>
      <c r="C5" s="497" t="s">
        <v>269</v>
      </c>
      <c r="D5" s="495" t="s">
        <v>267</v>
      </c>
      <c r="E5" s="495" t="s">
        <v>270</v>
      </c>
      <c r="F5" s="495" t="s">
        <v>453</v>
      </c>
      <c r="G5" s="497" t="s">
        <v>245</v>
      </c>
      <c r="H5" s="495" t="s">
        <v>267</v>
      </c>
      <c r="I5" s="495" t="s">
        <v>270</v>
      </c>
      <c r="J5" s="495" t="s">
        <v>271</v>
      </c>
    </row>
    <row r="6" spans="1:10" s="367" customFormat="1" ht="31.5" customHeight="1" thickBot="1" x14ac:dyDescent="0.3">
      <c r="A6" s="496"/>
      <c r="B6" s="496"/>
      <c r="C6" s="498"/>
      <c r="D6" s="496"/>
      <c r="E6" s="496"/>
      <c r="F6" s="496"/>
      <c r="G6" s="498"/>
      <c r="H6" s="496"/>
      <c r="I6" s="496"/>
      <c r="J6" s="496"/>
    </row>
    <row r="7" spans="1:10" s="367" customFormat="1" ht="11.25" thickBot="1" x14ac:dyDescent="0.3">
      <c r="A7" s="368" t="s">
        <v>5</v>
      </c>
      <c r="B7" s="278" t="s">
        <v>6</v>
      </c>
      <c r="C7" s="266">
        <f>D7+E7+F7</f>
        <v>65680</v>
      </c>
      <c r="D7" s="266">
        <f>D8+D9+D10+D11+D13</f>
        <v>65680</v>
      </c>
      <c r="E7" s="266">
        <f t="shared" ref="E7:F7" si="0">E8+E9+E10+E11</f>
        <v>0</v>
      </c>
      <c r="F7" s="266">
        <f t="shared" si="0"/>
        <v>0</v>
      </c>
      <c r="G7" s="266">
        <f>H7+I7+J7</f>
        <v>68232</v>
      </c>
      <c r="H7" s="266">
        <f>H8+H9+H10+H11+H12+H13</f>
        <v>68232</v>
      </c>
      <c r="I7" s="266">
        <f t="shared" ref="I7:J7" si="1">I8+I9+I10+I11</f>
        <v>0</v>
      </c>
      <c r="J7" s="266">
        <f t="shared" si="1"/>
        <v>0</v>
      </c>
    </row>
    <row r="8" spans="1:10" s="371" customFormat="1" ht="10.5" x14ac:dyDescent="0.2">
      <c r="A8" s="369" t="s">
        <v>7</v>
      </c>
      <c r="B8" s="370" t="s">
        <v>8</v>
      </c>
      <c r="C8" s="249">
        <f>D8+E8+F8</f>
        <v>11621</v>
      </c>
      <c r="D8" s="249">
        <v>11621</v>
      </c>
      <c r="E8" s="249"/>
      <c r="F8" s="249"/>
      <c r="G8" s="249">
        <f>H8+I8+J8</f>
        <v>14659</v>
      </c>
      <c r="H8" s="249">
        <v>14659</v>
      </c>
      <c r="I8" s="249"/>
      <c r="J8" s="249"/>
    </row>
    <row r="9" spans="1:10" s="374" customFormat="1" ht="10.5" x14ac:dyDescent="0.2">
      <c r="A9" s="372" t="s">
        <v>9</v>
      </c>
      <c r="B9" s="373" t="s">
        <v>10</v>
      </c>
      <c r="C9" s="249">
        <f t="shared" ref="C9:C11" si="2">D9+E9+F9</f>
        <v>15968</v>
      </c>
      <c r="D9" s="253">
        <v>15968</v>
      </c>
      <c r="E9" s="249"/>
      <c r="F9" s="249"/>
      <c r="G9" s="249">
        <f t="shared" ref="G9:G12" si="3">H9+I9+J9</f>
        <v>15968</v>
      </c>
      <c r="H9" s="253">
        <v>15968</v>
      </c>
      <c r="I9" s="249"/>
      <c r="J9" s="249"/>
    </row>
    <row r="10" spans="1:10" s="374" customFormat="1" ht="10.5" x14ac:dyDescent="0.2">
      <c r="A10" s="372" t="s">
        <v>11</v>
      </c>
      <c r="B10" s="373" t="s">
        <v>12</v>
      </c>
      <c r="C10" s="249">
        <f t="shared" si="2"/>
        <v>26067</v>
      </c>
      <c r="D10" s="253">
        <v>26067</v>
      </c>
      <c r="E10" s="249"/>
      <c r="F10" s="249"/>
      <c r="G10" s="249">
        <f t="shared" si="3"/>
        <v>23029</v>
      </c>
      <c r="H10" s="253">
        <v>23029</v>
      </c>
      <c r="I10" s="249"/>
      <c r="J10" s="249"/>
    </row>
    <row r="11" spans="1:10" s="374" customFormat="1" ht="10.5" x14ac:dyDescent="0.2">
      <c r="A11" s="372" t="s">
        <v>13</v>
      </c>
      <c r="B11" s="373" t="s">
        <v>14</v>
      </c>
      <c r="C11" s="249">
        <f t="shared" si="2"/>
        <v>856</v>
      </c>
      <c r="D11" s="253">
        <v>856</v>
      </c>
      <c r="E11" s="249"/>
      <c r="F11" s="249"/>
      <c r="G11" s="249">
        <f t="shared" si="3"/>
        <v>856</v>
      </c>
      <c r="H11" s="253">
        <v>856</v>
      </c>
      <c r="I11" s="249"/>
      <c r="J11" s="249"/>
    </row>
    <row r="12" spans="1:10" s="374" customFormat="1" ht="10.5" x14ac:dyDescent="0.2">
      <c r="A12" s="372" t="s">
        <v>15</v>
      </c>
      <c r="B12" s="373" t="s">
        <v>16</v>
      </c>
      <c r="C12" s="249">
        <f t="shared" ref="C12" si="4">D12+E12+F12</f>
        <v>0</v>
      </c>
      <c r="D12" s="253">
        <v>0</v>
      </c>
      <c r="E12" s="249"/>
      <c r="F12" s="249"/>
      <c r="G12" s="249">
        <f t="shared" si="3"/>
        <v>6632</v>
      </c>
      <c r="H12" s="253">
        <v>6632</v>
      </c>
      <c r="I12" s="249"/>
      <c r="J12" s="249"/>
    </row>
    <row r="13" spans="1:10" s="371" customFormat="1" ht="11.25" thickBot="1" x14ac:dyDescent="0.25">
      <c r="A13" s="375" t="s">
        <v>17</v>
      </c>
      <c r="B13" s="376" t="s">
        <v>18</v>
      </c>
      <c r="C13" s="249">
        <f>D13+E13+F13</f>
        <v>11168</v>
      </c>
      <c r="D13" s="249">
        <v>11168</v>
      </c>
      <c r="E13" s="249"/>
      <c r="F13" s="249"/>
      <c r="G13" s="249">
        <f>H13+I13+J13</f>
        <v>7088</v>
      </c>
      <c r="H13" s="249">
        <v>7088</v>
      </c>
      <c r="I13" s="249"/>
      <c r="J13" s="249"/>
    </row>
    <row r="14" spans="1:10" s="371" customFormat="1" ht="11.25" thickBot="1" x14ac:dyDescent="0.3">
      <c r="A14" s="239" t="s">
        <v>19</v>
      </c>
      <c r="B14" s="377" t="s">
        <v>20</v>
      </c>
      <c r="C14" s="266">
        <f>+C15+C16+C17+C18+C19</f>
        <v>0</v>
      </c>
      <c r="D14" s="266">
        <f>+D15+D16+D17+D18+D19</f>
        <v>0</v>
      </c>
      <c r="E14" s="266">
        <f>C14+D14</f>
        <v>0</v>
      </c>
      <c r="F14" s="266">
        <f>D14+E14</f>
        <v>0</v>
      </c>
      <c r="G14" s="266">
        <f>+G15+G16+G17+G18+G19</f>
        <v>0</v>
      </c>
      <c r="H14" s="266">
        <f>+H15+H16+H17+H18+H19</f>
        <v>0</v>
      </c>
      <c r="I14" s="266">
        <f>G14+H14</f>
        <v>0</v>
      </c>
      <c r="J14" s="266">
        <f>H14+I14</f>
        <v>0</v>
      </c>
    </row>
    <row r="15" spans="1:10" s="371" customFormat="1" ht="10.5" x14ac:dyDescent="0.2">
      <c r="A15" s="369" t="s">
        <v>21</v>
      </c>
      <c r="B15" s="370" t="s">
        <v>22</v>
      </c>
      <c r="C15" s="249"/>
      <c r="D15" s="249"/>
      <c r="E15" s="249">
        <f>C15+D15</f>
        <v>0</v>
      </c>
      <c r="F15" s="249">
        <f>D15+E15</f>
        <v>0</v>
      </c>
      <c r="G15" s="249"/>
      <c r="H15" s="249"/>
      <c r="I15" s="249">
        <f>G15+H15</f>
        <v>0</v>
      </c>
      <c r="J15" s="249">
        <f>H15+I15</f>
        <v>0</v>
      </c>
    </row>
    <row r="16" spans="1:10" s="371" customFormat="1" ht="10.5" x14ac:dyDescent="0.2">
      <c r="A16" s="372" t="s">
        <v>23</v>
      </c>
      <c r="B16" s="373" t="s">
        <v>24</v>
      </c>
      <c r="C16" s="253"/>
      <c r="D16" s="253"/>
      <c r="E16" s="249">
        <f t="shared" ref="E16:F20" si="5">C16+D16</f>
        <v>0</v>
      </c>
      <c r="F16" s="249">
        <f t="shared" si="5"/>
        <v>0</v>
      </c>
      <c r="G16" s="253"/>
      <c r="H16" s="253"/>
      <c r="I16" s="249">
        <f t="shared" ref="I16:I20" si="6">G16+H16</f>
        <v>0</v>
      </c>
      <c r="J16" s="249">
        <f t="shared" ref="J16:J20" si="7">H16+I16</f>
        <v>0</v>
      </c>
    </row>
    <row r="17" spans="1:10" s="371" customFormat="1" ht="10.5" x14ac:dyDescent="0.2">
      <c r="A17" s="372" t="s">
        <v>25</v>
      </c>
      <c r="B17" s="373" t="s">
        <v>26</v>
      </c>
      <c r="C17" s="253"/>
      <c r="D17" s="253"/>
      <c r="E17" s="249">
        <f t="shared" si="5"/>
        <v>0</v>
      </c>
      <c r="F17" s="249">
        <f t="shared" si="5"/>
        <v>0</v>
      </c>
      <c r="G17" s="253"/>
      <c r="H17" s="253"/>
      <c r="I17" s="249">
        <f t="shared" si="6"/>
        <v>0</v>
      </c>
      <c r="J17" s="249">
        <f t="shared" si="7"/>
        <v>0</v>
      </c>
    </row>
    <row r="18" spans="1:10" s="371" customFormat="1" ht="10.5" x14ac:dyDescent="0.2">
      <c r="A18" s="372" t="s">
        <v>27</v>
      </c>
      <c r="B18" s="373" t="s">
        <v>28</v>
      </c>
      <c r="C18" s="253"/>
      <c r="D18" s="253"/>
      <c r="E18" s="249">
        <f t="shared" si="5"/>
        <v>0</v>
      </c>
      <c r="F18" s="249">
        <f t="shared" si="5"/>
        <v>0</v>
      </c>
      <c r="G18" s="253"/>
      <c r="H18" s="253"/>
      <c r="I18" s="249">
        <f t="shared" si="6"/>
        <v>0</v>
      </c>
      <c r="J18" s="249">
        <f t="shared" si="7"/>
        <v>0</v>
      </c>
    </row>
    <row r="19" spans="1:10" s="371" customFormat="1" ht="10.5" x14ac:dyDescent="0.2">
      <c r="A19" s="372" t="s">
        <v>29</v>
      </c>
      <c r="B19" s="373" t="s">
        <v>30</v>
      </c>
      <c r="C19" s="253"/>
      <c r="D19" s="253"/>
      <c r="E19" s="249">
        <f t="shared" si="5"/>
        <v>0</v>
      </c>
      <c r="F19" s="249">
        <f t="shared" si="5"/>
        <v>0</v>
      </c>
      <c r="G19" s="253"/>
      <c r="H19" s="253"/>
      <c r="I19" s="249">
        <f t="shared" si="6"/>
        <v>0</v>
      </c>
      <c r="J19" s="249">
        <f t="shared" si="7"/>
        <v>0</v>
      </c>
    </row>
    <row r="20" spans="1:10" s="374" customFormat="1" ht="11.25" thickBot="1" x14ac:dyDescent="0.25">
      <c r="A20" s="375" t="s">
        <v>31</v>
      </c>
      <c r="B20" s="376" t="s">
        <v>32</v>
      </c>
      <c r="C20" s="254"/>
      <c r="D20" s="254"/>
      <c r="E20" s="249">
        <f t="shared" si="5"/>
        <v>0</v>
      </c>
      <c r="F20" s="249">
        <f t="shared" si="5"/>
        <v>0</v>
      </c>
      <c r="G20" s="254"/>
      <c r="H20" s="254"/>
      <c r="I20" s="249">
        <f t="shared" si="6"/>
        <v>0</v>
      </c>
      <c r="J20" s="249">
        <f t="shared" si="7"/>
        <v>0</v>
      </c>
    </row>
    <row r="21" spans="1:10" s="374" customFormat="1" ht="21.75" thickBot="1" x14ac:dyDescent="0.3">
      <c r="A21" s="239" t="s">
        <v>33</v>
      </c>
      <c r="B21" s="278" t="s">
        <v>34</v>
      </c>
      <c r="C21" s="266">
        <f>D21+E21+F21</f>
        <v>238254</v>
      </c>
      <c r="D21" s="266">
        <f>D22+D23+D24+D25+D26</f>
        <v>0</v>
      </c>
      <c r="E21" s="266">
        <f t="shared" ref="E21:F21" si="8">E22+E23+E24+E25+E26</f>
        <v>238254</v>
      </c>
      <c r="F21" s="266">
        <f t="shared" si="8"/>
        <v>0</v>
      </c>
      <c r="G21" s="266">
        <f>H21+I21+J21</f>
        <v>238254</v>
      </c>
      <c r="H21" s="266">
        <f>H22+H23+H24+H25+H26</f>
        <v>0</v>
      </c>
      <c r="I21" s="266">
        <f t="shared" ref="I21:J21" si="9">I22+I23+I24+I25+I26</f>
        <v>238254</v>
      </c>
      <c r="J21" s="266">
        <f t="shared" si="9"/>
        <v>0</v>
      </c>
    </row>
    <row r="22" spans="1:10" s="374" customFormat="1" ht="10.5" x14ac:dyDescent="0.2">
      <c r="A22" s="369" t="s">
        <v>35</v>
      </c>
      <c r="B22" s="370" t="s">
        <v>36</v>
      </c>
      <c r="C22" s="249">
        <f>D22+E22+F22</f>
        <v>0</v>
      </c>
      <c r="D22" s="249"/>
      <c r="E22" s="249"/>
      <c r="F22" s="249"/>
      <c r="G22" s="249">
        <f>H22+I22+J22</f>
        <v>0</v>
      </c>
      <c r="H22" s="249"/>
      <c r="I22" s="249"/>
      <c r="J22" s="249"/>
    </row>
    <row r="23" spans="1:10" s="371" customFormat="1" ht="10.5" x14ac:dyDescent="0.2">
      <c r="A23" s="372" t="s">
        <v>37</v>
      </c>
      <c r="B23" s="373" t="s">
        <v>38</v>
      </c>
      <c r="C23" s="249">
        <f t="shared" ref="C23:C25" si="10">D23+E23+F23</f>
        <v>0</v>
      </c>
      <c r="D23" s="253"/>
      <c r="E23" s="249"/>
      <c r="F23" s="249"/>
      <c r="G23" s="249">
        <f t="shared" ref="G23:G25" si="11">H23+I23+J23</f>
        <v>0</v>
      </c>
      <c r="H23" s="253"/>
      <c r="I23" s="249"/>
      <c r="J23" s="249"/>
    </row>
    <row r="24" spans="1:10" s="374" customFormat="1" ht="10.5" x14ac:dyDescent="0.2">
      <c r="A24" s="372" t="s">
        <v>39</v>
      </c>
      <c r="B24" s="373" t="s">
        <v>40</v>
      </c>
      <c r="C24" s="249">
        <f t="shared" si="10"/>
        <v>0</v>
      </c>
      <c r="D24" s="253"/>
      <c r="E24" s="249"/>
      <c r="F24" s="249"/>
      <c r="G24" s="249">
        <f t="shared" si="11"/>
        <v>0</v>
      </c>
      <c r="H24" s="253"/>
      <c r="I24" s="249"/>
      <c r="J24" s="249"/>
    </row>
    <row r="25" spans="1:10" s="374" customFormat="1" ht="10.5" x14ac:dyDescent="0.2">
      <c r="A25" s="372" t="s">
        <v>41</v>
      </c>
      <c r="B25" s="373" t="s">
        <v>42</v>
      </c>
      <c r="C25" s="249">
        <f t="shared" si="10"/>
        <v>0</v>
      </c>
      <c r="D25" s="253"/>
      <c r="E25" s="249"/>
      <c r="F25" s="249"/>
      <c r="G25" s="249">
        <f t="shared" si="11"/>
        <v>0</v>
      </c>
      <c r="H25" s="253"/>
      <c r="I25" s="249"/>
      <c r="J25" s="249"/>
    </row>
    <row r="26" spans="1:10" s="374" customFormat="1" ht="10.5" x14ac:dyDescent="0.2">
      <c r="A26" s="372" t="s">
        <v>43</v>
      </c>
      <c r="B26" s="373" t="s">
        <v>44</v>
      </c>
      <c r="C26" s="253">
        <v>238254</v>
      </c>
      <c r="D26" s="253">
        <f t="shared" ref="D26:J26" si="12">D27</f>
        <v>0</v>
      </c>
      <c r="E26" s="253">
        <v>238254</v>
      </c>
      <c r="F26" s="253">
        <f t="shared" si="12"/>
        <v>0</v>
      </c>
      <c r="G26" s="253">
        <v>238254</v>
      </c>
      <c r="H26" s="253">
        <f t="shared" si="12"/>
        <v>0</v>
      </c>
      <c r="I26" s="253">
        <v>238254</v>
      </c>
      <c r="J26" s="253">
        <f t="shared" si="12"/>
        <v>0</v>
      </c>
    </row>
    <row r="27" spans="1:10" s="374" customFormat="1" ht="11.25" thickBot="1" x14ac:dyDescent="0.25">
      <c r="A27" s="375" t="s">
        <v>45</v>
      </c>
      <c r="B27" s="376" t="s">
        <v>46</v>
      </c>
      <c r="C27" s="254">
        <v>232222</v>
      </c>
      <c r="D27" s="254">
        <v>0</v>
      </c>
      <c r="E27" s="249">
        <v>232222</v>
      </c>
      <c r="F27" s="249"/>
      <c r="G27" s="254">
        <v>232222</v>
      </c>
      <c r="H27" s="254">
        <v>0</v>
      </c>
      <c r="I27" s="249">
        <v>232222</v>
      </c>
      <c r="J27" s="249"/>
    </row>
    <row r="28" spans="1:10" s="374" customFormat="1" ht="11.25" thickBot="1" x14ac:dyDescent="0.3">
      <c r="A28" s="239" t="s">
        <v>47</v>
      </c>
      <c r="B28" s="278" t="s">
        <v>48</v>
      </c>
      <c r="C28" s="276">
        <f>D28+E28+F28</f>
        <v>6155</v>
      </c>
      <c r="D28" s="276">
        <f>D29+D32+D33+D34</f>
        <v>6155</v>
      </c>
      <c r="E28" s="276"/>
      <c r="F28" s="276"/>
      <c r="G28" s="276">
        <f>H28+I28+J28</f>
        <v>6155</v>
      </c>
      <c r="H28" s="276">
        <f>H29+H32+H33+H34</f>
        <v>6155</v>
      </c>
      <c r="I28" s="276"/>
      <c r="J28" s="276"/>
    </row>
    <row r="29" spans="1:10" s="374" customFormat="1" ht="10.5" x14ac:dyDescent="0.2">
      <c r="A29" s="369" t="s">
        <v>49</v>
      </c>
      <c r="B29" s="370" t="s">
        <v>50</v>
      </c>
      <c r="C29" s="378">
        <f>C30+C31</f>
        <v>4800</v>
      </c>
      <c r="D29" s="378">
        <f t="shared" ref="D29:F29" si="13">D30+D31</f>
        <v>4800</v>
      </c>
      <c r="E29" s="378">
        <f t="shared" si="13"/>
        <v>0</v>
      </c>
      <c r="F29" s="378">
        <f t="shared" si="13"/>
        <v>0</v>
      </c>
      <c r="G29" s="378">
        <f>G30+G31</f>
        <v>4800</v>
      </c>
      <c r="H29" s="378">
        <f t="shared" ref="H29:J29" si="14">H30+H31</f>
        <v>4800</v>
      </c>
      <c r="I29" s="378">
        <f t="shared" si="14"/>
        <v>0</v>
      </c>
      <c r="J29" s="378">
        <f t="shared" si="14"/>
        <v>0</v>
      </c>
    </row>
    <row r="30" spans="1:10" s="374" customFormat="1" ht="21" x14ac:dyDescent="0.2">
      <c r="A30" s="372" t="s">
        <v>51</v>
      </c>
      <c r="B30" s="373" t="s">
        <v>52</v>
      </c>
      <c r="C30" s="253">
        <f>D30+E30+F30</f>
        <v>2000</v>
      </c>
      <c r="D30" s="253">
        <v>2000</v>
      </c>
      <c r="E30" s="378"/>
      <c r="F30" s="378"/>
      <c r="G30" s="253">
        <f>H30+I30+J30</f>
        <v>2000</v>
      </c>
      <c r="H30" s="253">
        <v>2000</v>
      </c>
      <c r="I30" s="378"/>
      <c r="J30" s="378"/>
    </row>
    <row r="31" spans="1:10" s="374" customFormat="1" ht="21" x14ac:dyDescent="0.2">
      <c r="A31" s="372" t="s">
        <v>53</v>
      </c>
      <c r="B31" s="373" t="s">
        <v>54</v>
      </c>
      <c r="C31" s="253">
        <f t="shared" ref="C31:C34" si="15">D31+E31+F31</f>
        <v>2800</v>
      </c>
      <c r="D31" s="253">
        <v>2800</v>
      </c>
      <c r="E31" s="378"/>
      <c r="F31" s="378"/>
      <c r="G31" s="253">
        <f t="shared" ref="G31:G34" si="16">H31+I31+J31</f>
        <v>2800</v>
      </c>
      <c r="H31" s="253">
        <v>2800</v>
      </c>
      <c r="I31" s="378"/>
      <c r="J31" s="378"/>
    </row>
    <row r="32" spans="1:10" s="374" customFormat="1" ht="10.5" x14ac:dyDescent="0.2">
      <c r="A32" s="372" t="s">
        <v>55</v>
      </c>
      <c r="B32" s="373" t="s">
        <v>56</v>
      </c>
      <c r="C32" s="253">
        <f t="shared" si="15"/>
        <v>960</v>
      </c>
      <c r="D32" s="253">
        <v>960</v>
      </c>
      <c r="E32" s="378"/>
      <c r="F32" s="378"/>
      <c r="G32" s="253">
        <f t="shared" si="16"/>
        <v>960</v>
      </c>
      <c r="H32" s="253">
        <v>960</v>
      </c>
      <c r="I32" s="378"/>
      <c r="J32" s="378"/>
    </row>
    <row r="33" spans="1:10" s="374" customFormat="1" ht="10.5" x14ac:dyDescent="0.2">
      <c r="A33" s="372" t="s">
        <v>57</v>
      </c>
      <c r="B33" s="373" t="s">
        <v>58</v>
      </c>
      <c r="C33" s="253">
        <f t="shared" si="15"/>
        <v>210</v>
      </c>
      <c r="D33" s="253">
        <v>210</v>
      </c>
      <c r="E33" s="378"/>
      <c r="F33" s="378"/>
      <c r="G33" s="253">
        <f t="shared" si="16"/>
        <v>210</v>
      </c>
      <c r="H33" s="253">
        <v>210</v>
      </c>
      <c r="I33" s="378"/>
      <c r="J33" s="378"/>
    </row>
    <row r="34" spans="1:10" s="374" customFormat="1" ht="11.25" thickBot="1" x14ac:dyDescent="0.25">
      <c r="A34" s="375" t="s">
        <v>59</v>
      </c>
      <c r="B34" s="376" t="s">
        <v>60</v>
      </c>
      <c r="C34" s="253">
        <f t="shared" si="15"/>
        <v>185</v>
      </c>
      <c r="D34" s="254">
        <v>185</v>
      </c>
      <c r="E34" s="378"/>
      <c r="F34" s="378"/>
      <c r="G34" s="253">
        <f t="shared" si="16"/>
        <v>185</v>
      </c>
      <c r="H34" s="254">
        <v>185</v>
      </c>
      <c r="I34" s="378"/>
      <c r="J34" s="378"/>
    </row>
    <row r="35" spans="1:10" s="374" customFormat="1" ht="11.25" thickBot="1" x14ac:dyDescent="0.3">
      <c r="A35" s="239" t="s">
        <v>61</v>
      </c>
      <c r="B35" s="278" t="s">
        <v>62</v>
      </c>
      <c r="C35" s="266">
        <f>D35+E35+F35</f>
        <v>1093</v>
      </c>
      <c r="D35" s="266">
        <f>D36+D37+D38+D39+D40+D41+D42+D43+D44+D45</f>
        <v>100</v>
      </c>
      <c r="E35" s="266">
        <f t="shared" ref="E35:F35" si="17">E36+E37+E38+E39+E40+E41+E42+E43+E44+E45</f>
        <v>993</v>
      </c>
      <c r="F35" s="266">
        <f t="shared" si="17"/>
        <v>0</v>
      </c>
      <c r="G35" s="266">
        <f>H35+I35+J35</f>
        <v>5457</v>
      </c>
      <c r="H35" s="266">
        <f>H36+H37+H38+H39+H40+H41+H42+H43+H44+H45</f>
        <v>5457</v>
      </c>
      <c r="I35" s="266">
        <f t="shared" ref="I35:J35" si="18">I36+I37+I38+I39+I40+I41+I42+I43+I44+I45</f>
        <v>0</v>
      </c>
      <c r="J35" s="266">
        <f t="shared" si="18"/>
        <v>0</v>
      </c>
    </row>
    <row r="36" spans="1:10" s="374" customFormat="1" ht="10.5" x14ac:dyDescent="0.2">
      <c r="A36" s="369" t="s">
        <v>63</v>
      </c>
      <c r="B36" s="370" t="s">
        <v>64</v>
      </c>
      <c r="C36" s="249">
        <f>D36+E36+F36</f>
        <v>0</v>
      </c>
      <c r="D36" s="249"/>
      <c r="E36" s="249">
        <v>0</v>
      </c>
      <c r="F36" s="249">
        <v>0</v>
      </c>
      <c r="G36" s="249">
        <f>H36+I36+J36</f>
        <v>150</v>
      </c>
      <c r="H36" s="249">
        <v>150</v>
      </c>
      <c r="I36" s="249">
        <v>0</v>
      </c>
      <c r="J36" s="249">
        <v>0</v>
      </c>
    </row>
    <row r="37" spans="1:10" s="374" customFormat="1" ht="10.5" x14ac:dyDescent="0.2">
      <c r="A37" s="372" t="s">
        <v>65</v>
      </c>
      <c r="B37" s="373" t="s">
        <v>66</v>
      </c>
      <c r="C37" s="249">
        <f t="shared" ref="C37:C45" si="19">D37+E37+F37</f>
        <v>993</v>
      </c>
      <c r="D37" s="253"/>
      <c r="E37" s="249">
        <v>993</v>
      </c>
      <c r="F37" s="249">
        <v>0</v>
      </c>
      <c r="G37" s="249">
        <f t="shared" ref="G37:G45" si="20">H37+I37+J37</f>
        <v>1660</v>
      </c>
      <c r="H37" s="253">
        <v>1660</v>
      </c>
      <c r="I37" s="249"/>
      <c r="J37" s="249">
        <v>0</v>
      </c>
    </row>
    <row r="38" spans="1:10" s="374" customFormat="1" ht="10.5" x14ac:dyDescent="0.2">
      <c r="A38" s="372" t="s">
        <v>67</v>
      </c>
      <c r="B38" s="373" t="s">
        <v>68</v>
      </c>
      <c r="C38" s="249">
        <f t="shared" si="19"/>
        <v>0</v>
      </c>
      <c r="D38" s="253"/>
      <c r="E38" s="249">
        <v>0</v>
      </c>
      <c r="F38" s="249">
        <v>0</v>
      </c>
      <c r="G38" s="249">
        <f t="shared" si="20"/>
        <v>1000</v>
      </c>
      <c r="H38" s="253">
        <v>1000</v>
      </c>
      <c r="I38" s="249">
        <v>0</v>
      </c>
      <c r="J38" s="249">
        <v>0</v>
      </c>
    </row>
    <row r="39" spans="1:10" s="374" customFormat="1" ht="10.5" x14ac:dyDescent="0.2">
      <c r="A39" s="372" t="s">
        <v>69</v>
      </c>
      <c r="B39" s="373" t="s">
        <v>70</v>
      </c>
      <c r="C39" s="249">
        <f t="shared" si="19"/>
        <v>0</v>
      </c>
      <c r="D39" s="253"/>
      <c r="E39" s="249">
        <v>0</v>
      </c>
      <c r="F39" s="249">
        <v>0</v>
      </c>
      <c r="G39" s="249">
        <f t="shared" si="20"/>
        <v>0</v>
      </c>
      <c r="H39" s="253"/>
      <c r="I39" s="249">
        <v>0</v>
      </c>
      <c r="J39" s="249">
        <v>0</v>
      </c>
    </row>
    <row r="40" spans="1:10" s="374" customFormat="1" ht="10.5" x14ac:dyDescent="0.2">
      <c r="A40" s="372" t="s">
        <v>71</v>
      </c>
      <c r="B40" s="373" t="s">
        <v>72</v>
      </c>
      <c r="C40" s="249">
        <f t="shared" si="19"/>
        <v>0</v>
      </c>
      <c r="D40" s="253">
        <v>0</v>
      </c>
      <c r="E40" s="249">
        <v>0</v>
      </c>
      <c r="F40" s="249">
        <v>0</v>
      </c>
      <c r="G40" s="249">
        <f t="shared" si="20"/>
        <v>1969</v>
      </c>
      <c r="H40" s="253">
        <v>1969</v>
      </c>
      <c r="I40" s="249">
        <v>0</v>
      </c>
      <c r="J40" s="249">
        <v>0</v>
      </c>
    </row>
    <row r="41" spans="1:10" s="374" customFormat="1" ht="10.5" x14ac:dyDescent="0.2">
      <c r="A41" s="372" t="s">
        <v>73</v>
      </c>
      <c r="B41" s="373" t="s">
        <v>74</v>
      </c>
      <c r="C41" s="249">
        <f t="shared" si="19"/>
        <v>0</v>
      </c>
      <c r="D41" s="253">
        <v>0</v>
      </c>
      <c r="E41" s="249">
        <v>0</v>
      </c>
      <c r="F41" s="249">
        <v>0</v>
      </c>
      <c r="G41" s="249">
        <f t="shared" si="20"/>
        <v>471</v>
      </c>
      <c r="H41" s="253">
        <v>471</v>
      </c>
      <c r="I41" s="249">
        <v>0</v>
      </c>
      <c r="J41" s="249">
        <v>0</v>
      </c>
    </row>
    <row r="42" spans="1:10" s="374" customFormat="1" ht="10.5" x14ac:dyDescent="0.2">
      <c r="A42" s="372" t="s">
        <v>75</v>
      </c>
      <c r="B42" s="373" t="s">
        <v>76</v>
      </c>
      <c r="C42" s="249">
        <f t="shared" si="19"/>
        <v>0</v>
      </c>
      <c r="D42" s="253"/>
      <c r="E42" s="249">
        <v>0</v>
      </c>
      <c r="F42" s="249">
        <v>0</v>
      </c>
      <c r="G42" s="249">
        <f t="shared" si="20"/>
        <v>0</v>
      </c>
      <c r="H42" s="253"/>
      <c r="I42" s="249">
        <v>0</v>
      </c>
      <c r="J42" s="249">
        <v>0</v>
      </c>
    </row>
    <row r="43" spans="1:10" s="374" customFormat="1" ht="10.5" x14ac:dyDescent="0.2">
      <c r="A43" s="372" t="s">
        <v>77</v>
      </c>
      <c r="B43" s="373" t="s">
        <v>78</v>
      </c>
      <c r="C43" s="249">
        <f t="shared" si="19"/>
        <v>100</v>
      </c>
      <c r="D43" s="253">
        <v>100</v>
      </c>
      <c r="E43" s="249">
        <v>0</v>
      </c>
      <c r="F43" s="249">
        <v>0</v>
      </c>
      <c r="G43" s="249">
        <f t="shared" si="20"/>
        <v>100</v>
      </c>
      <c r="H43" s="253">
        <v>100</v>
      </c>
      <c r="I43" s="249">
        <v>0</v>
      </c>
      <c r="J43" s="249">
        <v>0</v>
      </c>
    </row>
    <row r="44" spans="1:10" s="374" customFormat="1" ht="10.5" x14ac:dyDescent="0.2">
      <c r="A44" s="372" t="s">
        <v>79</v>
      </c>
      <c r="B44" s="373" t="s">
        <v>80</v>
      </c>
      <c r="C44" s="249">
        <f t="shared" si="19"/>
        <v>0</v>
      </c>
      <c r="D44" s="279"/>
      <c r="E44" s="249">
        <v>0</v>
      </c>
      <c r="F44" s="249">
        <v>0</v>
      </c>
      <c r="G44" s="249">
        <f t="shared" si="20"/>
        <v>0</v>
      </c>
      <c r="H44" s="279"/>
      <c r="I44" s="249">
        <v>0</v>
      </c>
      <c r="J44" s="249">
        <v>0</v>
      </c>
    </row>
    <row r="45" spans="1:10" s="374" customFormat="1" ht="21.75" thickBot="1" x14ac:dyDescent="0.25">
      <c r="A45" s="375" t="s">
        <v>81</v>
      </c>
      <c r="B45" s="376" t="s">
        <v>82</v>
      </c>
      <c r="C45" s="249">
        <f t="shared" si="19"/>
        <v>0</v>
      </c>
      <c r="D45" s="281"/>
      <c r="E45" s="410">
        <v>0</v>
      </c>
      <c r="F45" s="410">
        <v>0</v>
      </c>
      <c r="G45" s="249">
        <f t="shared" si="20"/>
        <v>107</v>
      </c>
      <c r="H45" s="281">
        <v>107</v>
      </c>
      <c r="I45" s="410">
        <v>0</v>
      </c>
      <c r="J45" s="410">
        <v>0</v>
      </c>
    </row>
    <row r="46" spans="1:10" s="374" customFormat="1" ht="11.25" thickBot="1" x14ac:dyDescent="0.3">
      <c r="A46" s="239" t="s">
        <v>83</v>
      </c>
      <c r="B46" s="278" t="s">
        <v>84</v>
      </c>
      <c r="C46" s="266">
        <f>SUM(C47:C51)</f>
        <v>0</v>
      </c>
      <c r="D46" s="266">
        <f>SUM(D47:D51)</f>
        <v>0</v>
      </c>
      <c r="E46" s="411">
        <f t="shared" ref="E46:F46" si="21">D46+C46</f>
        <v>0</v>
      </c>
      <c r="F46" s="412">
        <f t="shared" si="21"/>
        <v>0</v>
      </c>
      <c r="G46" s="266">
        <f>SUM(G47:G51)</f>
        <v>0</v>
      </c>
      <c r="H46" s="266">
        <f>SUM(H47:H51)</f>
        <v>0</v>
      </c>
      <c r="I46" s="411">
        <f t="shared" ref="I46" si="22">H46+G46</f>
        <v>0</v>
      </c>
      <c r="J46" s="412">
        <f t="shared" ref="J46" si="23">I46+H46</f>
        <v>0</v>
      </c>
    </row>
    <row r="47" spans="1:10" s="374" customFormat="1" ht="10.5" x14ac:dyDescent="0.2">
      <c r="A47" s="369" t="s">
        <v>85</v>
      </c>
      <c r="B47" s="370" t="s">
        <v>86</v>
      </c>
      <c r="C47" s="280"/>
      <c r="D47" s="280"/>
      <c r="E47" s="280"/>
      <c r="F47" s="280"/>
      <c r="G47" s="280"/>
      <c r="H47" s="280"/>
      <c r="I47" s="280"/>
      <c r="J47" s="280"/>
    </row>
    <row r="48" spans="1:10" s="374" customFormat="1" ht="10.5" x14ac:dyDescent="0.2">
      <c r="A48" s="372" t="s">
        <v>87</v>
      </c>
      <c r="B48" s="373" t="s">
        <v>88</v>
      </c>
      <c r="C48" s="279"/>
      <c r="D48" s="279"/>
      <c r="E48" s="279"/>
      <c r="F48" s="279"/>
      <c r="G48" s="279"/>
      <c r="H48" s="279"/>
      <c r="I48" s="279"/>
      <c r="J48" s="279"/>
    </row>
    <row r="49" spans="1:10" s="374" customFormat="1" ht="10.5" x14ac:dyDescent="0.2">
      <c r="A49" s="372" t="s">
        <v>89</v>
      </c>
      <c r="B49" s="373" t="s">
        <v>90</v>
      </c>
      <c r="C49" s="279"/>
      <c r="D49" s="279"/>
      <c r="E49" s="279"/>
      <c r="F49" s="279"/>
      <c r="G49" s="279"/>
      <c r="H49" s="279"/>
      <c r="I49" s="279"/>
      <c r="J49" s="279"/>
    </row>
    <row r="50" spans="1:10" s="374" customFormat="1" ht="10.5" x14ac:dyDescent="0.2">
      <c r="A50" s="372" t="s">
        <v>91</v>
      </c>
      <c r="B50" s="373" t="s">
        <v>92</v>
      </c>
      <c r="C50" s="279"/>
      <c r="D50" s="279"/>
      <c r="E50" s="279"/>
      <c r="F50" s="279"/>
      <c r="G50" s="279"/>
      <c r="H50" s="279"/>
      <c r="I50" s="279"/>
      <c r="J50" s="279"/>
    </row>
    <row r="51" spans="1:10" s="374" customFormat="1" ht="11.25" thickBot="1" x14ac:dyDescent="0.25">
      <c r="A51" s="375" t="s">
        <v>93</v>
      </c>
      <c r="B51" s="376" t="s">
        <v>94</v>
      </c>
      <c r="C51" s="281"/>
      <c r="D51" s="281"/>
      <c r="E51" s="281"/>
      <c r="F51" s="281"/>
      <c r="G51" s="281"/>
      <c r="H51" s="281"/>
      <c r="I51" s="281"/>
      <c r="J51" s="281"/>
    </row>
    <row r="52" spans="1:10" s="374" customFormat="1" ht="11.25" thickBot="1" x14ac:dyDescent="0.3">
      <c r="A52" s="239" t="s">
        <v>95</v>
      </c>
      <c r="B52" s="278" t="s">
        <v>96</v>
      </c>
      <c r="C52" s="266">
        <f>D52+E52+F52</f>
        <v>15815</v>
      </c>
      <c r="D52" s="266">
        <f>SUM(D53:D55)</f>
        <v>15815</v>
      </c>
      <c r="E52" s="266"/>
      <c r="F52" s="266"/>
      <c r="G52" s="266">
        <f>H52+I52+J52</f>
        <v>59557</v>
      </c>
      <c r="H52" s="266">
        <f>SUM(H53:H55)</f>
        <v>59557</v>
      </c>
      <c r="I52" s="266"/>
      <c r="J52" s="266"/>
    </row>
    <row r="53" spans="1:10" s="374" customFormat="1" ht="21" x14ac:dyDescent="0.2">
      <c r="A53" s="369" t="s">
        <v>97</v>
      </c>
      <c r="B53" s="370" t="s">
        <v>98</v>
      </c>
      <c r="C53" s="249"/>
      <c r="D53" s="249"/>
      <c r="E53" s="249">
        <f>C53+D53</f>
        <v>0</v>
      </c>
      <c r="F53" s="249">
        <f>D53+E53</f>
        <v>0</v>
      </c>
      <c r="G53" s="249"/>
      <c r="H53" s="249"/>
      <c r="I53" s="249">
        <f>G53+H53</f>
        <v>0</v>
      </c>
      <c r="J53" s="249">
        <f>H53+I53</f>
        <v>0</v>
      </c>
    </row>
    <row r="54" spans="1:10" s="374" customFormat="1" ht="21" x14ac:dyDescent="0.2">
      <c r="A54" s="372" t="s">
        <v>99</v>
      </c>
      <c r="B54" s="373" t="s">
        <v>100</v>
      </c>
      <c r="C54" s="253"/>
      <c r="D54" s="253"/>
      <c r="E54" s="249">
        <f t="shared" ref="E54:F56" si="24">C54+D54</f>
        <v>0</v>
      </c>
      <c r="F54" s="249">
        <f t="shared" si="24"/>
        <v>0</v>
      </c>
      <c r="G54" s="253">
        <f>H54+I54+J54</f>
        <v>1201</v>
      </c>
      <c r="H54" s="253">
        <v>1201</v>
      </c>
      <c r="I54" s="249"/>
      <c r="J54" s="249"/>
    </row>
    <row r="55" spans="1:10" s="374" customFormat="1" ht="10.5" x14ac:dyDescent="0.2">
      <c r="A55" s="372" t="s">
        <v>101</v>
      </c>
      <c r="B55" s="373" t="s">
        <v>102</v>
      </c>
      <c r="C55" s="253">
        <f>D55+E55+F55</f>
        <v>15815</v>
      </c>
      <c r="D55" s="253">
        <v>15815</v>
      </c>
      <c r="E55" s="249"/>
      <c r="F55" s="249"/>
      <c r="G55" s="253">
        <f>H55+I55+J55</f>
        <v>58356</v>
      </c>
      <c r="H55" s="253">
        <v>58356</v>
      </c>
      <c r="I55" s="249"/>
      <c r="J55" s="249"/>
    </row>
    <row r="56" spans="1:10" s="374" customFormat="1" ht="11.25" thickBot="1" x14ac:dyDescent="0.25">
      <c r="A56" s="375" t="s">
        <v>103</v>
      </c>
      <c r="B56" s="376" t="s">
        <v>104</v>
      </c>
      <c r="C56" s="254"/>
      <c r="D56" s="254"/>
      <c r="E56" s="249">
        <f t="shared" si="24"/>
        <v>0</v>
      </c>
      <c r="F56" s="249">
        <f t="shared" si="24"/>
        <v>0</v>
      </c>
      <c r="G56" s="254"/>
      <c r="H56" s="254"/>
      <c r="I56" s="249">
        <f t="shared" ref="I56" si="25">G56+H56</f>
        <v>0</v>
      </c>
      <c r="J56" s="249">
        <f t="shared" ref="J56" si="26">H56+I56</f>
        <v>0</v>
      </c>
    </row>
    <row r="57" spans="1:10" s="374" customFormat="1" ht="11.25" thickBot="1" x14ac:dyDescent="0.3">
      <c r="A57" s="239" t="s">
        <v>105</v>
      </c>
      <c r="B57" s="377" t="s">
        <v>106</v>
      </c>
      <c r="C57" s="266">
        <f t="shared" ref="C57:J57" si="27">SUM(C58:C60)</f>
        <v>0</v>
      </c>
      <c r="D57" s="266">
        <f t="shared" si="27"/>
        <v>0</v>
      </c>
      <c r="E57" s="266">
        <f t="shared" si="27"/>
        <v>0</v>
      </c>
      <c r="F57" s="266">
        <f t="shared" si="27"/>
        <v>0</v>
      </c>
      <c r="G57" s="266">
        <f t="shared" si="27"/>
        <v>0</v>
      </c>
      <c r="H57" s="266">
        <f t="shared" si="27"/>
        <v>0</v>
      </c>
      <c r="I57" s="266">
        <f t="shared" si="27"/>
        <v>0</v>
      </c>
      <c r="J57" s="266">
        <f t="shared" si="27"/>
        <v>0</v>
      </c>
    </row>
    <row r="58" spans="1:10" s="374" customFormat="1" ht="21" x14ac:dyDescent="0.2">
      <c r="A58" s="369" t="s">
        <v>107</v>
      </c>
      <c r="B58" s="370" t="s">
        <v>108</v>
      </c>
      <c r="C58" s="279"/>
      <c r="D58" s="279"/>
      <c r="E58" s="279"/>
      <c r="F58" s="279"/>
      <c r="G58" s="279"/>
      <c r="H58" s="279"/>
      <c r="I58" s="279"/>
      <c r="J58" s="279"/>
    </row>
    <row r="59" spans="1:10" s="374" customFormat="1" ht="21" x14ac:dyDescent="0.2">
      <c r="A59" s="372" t="s">
        <v>109</v>
      </c>
      <c r="B59" s="373" t="s">
        <v>110</v>
      </c>
      <c r="C59" s="279"/>
      <c r="D59" s="279"/>
      <c r="E59" s="279"/>
      <c r="F59" s="279"/>
      <c r="G59" s="279"/>
      <c r="H59" s="279"/>
      <c r="I59" s="279"/>
      <c r="J59" s="279"/>
    </row>
    <row r="60" spans="1:10" s="374" customFormat="1" ht="10.5" x14ac:dyDescent="0.2">
      <c r="A60" s="372" t="s">
        <v>111</v>
      </c>
      <c r="B60" s="373" t="s">
        <v>112</v>
      </c>
      <c r="C60" s="279"/>
      <c r="D60" s="279"/>
      <c r="E60" s="279"/>
      <c r="F60" s="279"/>
      <c r="G60" s="279"/>
      <c r="H60" s="279"/>
      <c r="I60" s="279"/>
      <c r="J60" s="279"/>
    </row>
    <row r="61" spans="1:10" s="374" customFormat="1" ht="10.5" x14ac:dyDescent="0.2">
      <c r="A61" s="372" t="s">
        <v>113</v>
      </c>
      <c r="B61" s="373" t="s">
        <v>114</v>
      </c>
      <c r="C61" s="279"/>
      <c r="D61" s="279"/>
      <c r="E61" s="279"/>
      <c r="F61" s="279"/>
      <c r="G61" s="279"/>
      <c r="H61" s="279"/>
      <c r="I61" s="279"/>
      <c r="J61" s="279"/>
    </row>
    <row r="62" spans="1:10" s="374" customFormat="1" ht="11.25" thickBot="1" x14ac:dyDescent="0.3">
      <c r="A62" s="368" t="s">
        <v>115</v>
      </c>
      <c r="B62" s="379" t="s">
        <v>116</v>
      </c>
      <c r="C62" s="380">
        <f>D62+E62</f>
        <v>326997</v>
      </c>
      <c r="D62" s="380">
        <f>+D7+D14+D21+D28+D35+D46+D52+D57</f>
        <v>87750</v>
      </c>
      <c r="E62" s="380">
        <f>+E7+E14+E21+E28+E35+E46+E52+E57</f>
        <v>239247</v>
      </c>
      <c r="F62" s="380">
        <v>0</v>
      </c>
      <c r="G62" s="380">
        <f>H62+I62</f>
        <v>377655</v>
      </c>
      <c r="H62" s="380">
        <f>+H7+H14+H21+H28+H35+H46+H52+H57</f>
        <v>139401</v>
      </c>
      <c r="I62" s="380">
        <f>+I7+I14+I21+I28+I35+I46+I52+I57</f>
        <v>238254</v>
      </c>
      <c r="J62" s="380">
        <v>0</v>
      </c>
    </row>
    <row r="63" spans="1:10" s="374" customFormat="1" ht="11.25" thickBot="1" x14ac:dyDescent="0.25">
      <c r="A63" s="381" t="s">
        <v>255</v>
      </c>
      <c r="B63" s="377" t="s">
        <v>118</v>
      </c>
      <c r="C63" s="266">
        <f>D63</f>
        <v>0</v>
      </c>
      <c r="D63" s="266">
        <f>D65+D64</f>
        <v>0</v>
      </c>
      <c r="E63" s="266"/>
      <c r="F63" s="266"/>
      <c r="G63" s="266">
        <f>H63</f>
        <v>0</v>
      </c>
      <c r="H63" s="266">
        <f>H65+H64</f>
        <v>0</v>
      </c>
      <c r="I63" s="266"/>
      <c r="J63" s="266"/>
    </row>
    <row r="64" spans="1:10" s="374" customFormat="1" ht="21" x14ac:dyDescent="0.2">
      <c r="A64" s="369" t="s">
        <v>119</v>
      </c>
      <c r="B64" s="370" t="s">
        <v>120</v>
      </c>
      <c r="C64" s="279"/>
      <c r="D64" s="279"/>
      <c r="E64" s="279">
        <f>D64+C64</f>
        <v>0</v>
      </c>
      <c r="F64" s="279">
        <f>E64+D64</f>
        <v>0</v>
      </c>
      <c r="G64" s="279"/>
      <c r="H64" s="279"/>
      <c r="I64" s="279">
        <f>H64+G64</f>
        <v>0</v>
      </c>
      <c r="J64" s="279">
        <f>I64+H64</f>
        <v>0</v>
      </c>
    </row>
    <row r="65" spans="1:10" s="374" customFormat="1" ht="21" x14ac:dyDescent="0.2">
      <c r="A65" s="372" t="s">
        <v>121</v>
      </c>
      <c r="B65" s="373" t="s">
        <v>122</v>
      </c>
      <c r="C65" s="279">
        <f>D65</f>
        <v>0</v>
      </c>
      <c r="D65" s="279">
        <v>0</v>
      </c>
      <c r="E65" s="279"/>
      <c r="F65" s="279"/>
      <c r="G65" s="279">
        <f>H65</f>
        <v>0</v>
      </c>
      <c r="H65" s="279">
        <v>0</v>
      </c>
      <c r="I65" s="279"/>
      <c r="J65" s="279"/>
    </row>
    <row r="66" spans="1:10" s="374" customFormat="1" ht="21.75" thickBot="1" x14ac:dyDescent="0.25">
      <c r="A66" s="375" t="s">
        <v>123</v>
      </c>
      <c r="B66" s="382" t="s">
        <v>124</v>
      </c>
      <c r="C66" s="279">
        <v>0</v>
      </c>
      <c r="D66" s="279"/>
      <c r="E66" s="279">
        <f t="shared" ref="E66:F66" si="28">D66+C66</f>
        <v>0</v>
      </c>
      <c r="F66" s="279">
        <f t="shared" si="28"/>
        <v>0</v>
      </c>
      <c r="G66" s="279">
        <v>0</v>
      </c>
      <c r="H66" s="279"/>
      <c r="I66" s="279">
        <f t="shared" ref="I66" si="29">H66+G66</f>
        <v>0</v>
      </c>
      <c r="J66" s="279">
        <f t="shared" ref="J66" si="30">I66+H66</f>
        <v>0</v>
      </c>
    </row>
    <row r="67" spans="1:10" s="374" customFormat="1" ht="21.75" thickBot="1" x14ac:dyDescent="0.25">
      <c r="A67" s="381" t="s">
        <v>125</v>
      </c>
      <c r="B67" s="377" t="s">
        <v>126</v>
      </c>
      <c r="C67" s="266">
        <f t="shared" ref="C67:J67" si="31">SUM(C68:C71)</f>
        <v>0</v>
      </c>
      <c r="D67" s="266">
        <f t="shared" si="31"/>
        <v>0</v>
      </c>
      <c r="E67" s="266">
        <f t="shared" si="31"/>
        <v>0</v>
      </c>
      <c r="F67" s="266">
        <f t="shared" si="31"/>
        <v>0</v>
      </c>
      <c r="G67" s="266">
        <f t="shared" si="31"/>
        <v>0</v>
      </c>
      <c r="H67" s="266">
        <f t="shared" si="31"/>
        <v>0</v>
      </c>
      <c r="I67" s="266">
        <f t="shared" si="31"/>
        <v>0</v>
      </c>
      <c r="J67" s="266">
        <f t="shared" si="31"/>
        <v>0</v>
      </c>
    </row>
    <row r="68" spans="1:10" s="374" customFormat="1" ht="21" x14ac:dyDescent="0.2">
      <c r="A68" s="369" t="s">
        <v>127</v>
      </c>
      <c r="B68" s="370" t="s">
        <v>128</v>
      </c>
      <c r="C68" s="279"/>
      <c r="D68" s="279"/>
      <c r="E68" s="279"/>
      <c r="F68" s="279"/>
      <c r="G68" s="279"/>
      <c r="H68" s="279"/>
      <c r="I68" s="279"/>
      <c r="J68" s="279"/>
    </row>
    <row r="69" spans="1:10" s="374" customFormat="1" ht="21" x14ac:dyDescent="0.2">
      <c r="A69" s="372" t="s">
        <v>129</v>
      </c>
      <c r="B69" s="373" t="s">
        <v>130</v>
      </c>
      <c r="C69" s="279"/>
      <c r="D69" s="279"/>
      <c r="E69" s="279"/>
      <c r="F69" s="279"/>
      <c r="G69" s="279"/>
      <c r="H69" s="279"/>
      <c r="I69" s="279"/>
      <c r="J69" s="279"/>
    </row>
    <row r="70" spans="1:10" s="374" customFormat="1" ht="21" x14ac:dyDescent="0.2">
      <c r="A70" s="372" t="s">
        <v>131</v>
      </c>
      <c r="B70" s="373" t="s">
        <v>132</v>
      </c>
      <c r="C70" s="279"/>
      <c r="D70" s="279"/>
      <c r="E70" s="279"/>
      <c r="F70" s="279"/>
      <c r="G70" s="279"/>
      <c r="H70" s="279"/>
      <c r="I70" s="279"/>
      <c r="J70" s="279"/>
    </row>
    <row r="71" spans="1:10" s="374" customFormat="1" ht="21.75" thickBot="1" x14ac:dyDescent="0.25">
      <c r="A71" s="375" t="s">
        <v>133</v>
      </c>
      <c r="B71" s="376" t="s">
        <v>134</v>
      </c>
      <c r="C71" s="279"/>
      <c r="D71" s="279"/>
      <c r="E71" s="279"/>
      <c r="F71" s="279"/>
      <c r="G71" s="279"/>
      <c r="H71" s="279"/>
      <c r="I71" s="279"/>
      <c r="J71" s="279"/>
    </row>
    <row r="72" spans="1:10" s="374" customFormat="1" ht="21.75" thickBot="1" x14ac:dyDescent="0.25">
      <c r="A72" s="381" t="s">
        <v>135</v>
      </c>
      <c r="B72" s="377" t="s">
        <v>136</v>
      </c>
      <c r="C72" s="266">
        <f>SUM(C73:C74)</f>
        <v>1500</v>
      </c>
      <c r="D72" s="266">
        <f>SUM(D73:D74)</f>
        <v>0</v>
      </c>
      <c r="E72" s="266">
        <f>E73</f>
        <v>1500</v>
      </c>
      <c r="F72" s="266">
        <v>0</v>
      </c>
      <c r="G72" s="266">
        <f>SUM(G73:G74)</f>
        <v>10632</v>
      </c>
      <c r="H72" s="266">
        <f>SUM(H73:H74)</f>
        <v>10632</v>
      </c>
      <c r="I72" s="266">
        <f>I73</f>
        <v>0</v>
      </c>
      <c r="J72" s="266">
        <v>0</v>
      </c>
    </row>
    <row r="73" spans="1:10" s="374" customFormat="1" ht="21" x14ac:dyDescent="0.2">
      <c r="A73" s="369" t="s">
        <v>137</v>
      </c>
      <c r="B73" s="370" t="s">
        <v>138</v>
      </c>
      <c r="C73" s="279">
        <f>E73</f>
        <v>1500</v>
      </c>
      <c r="D73" s="279"/>
      <c r="E73" s="279">
        <v>1500</v>
      </c>
      <c r="F73" s="279"/>
      <c r="G73" s="279">
        <f>H73+I73+J73</f>
        <v>10632</v>
      </c>
      <c r="H73" s="279">
        <v>10632</v>
      </c>
      <c r="I73" s="279"/>
      <c r="J73" s="279"/>
    </row>
    <row r="74" spans="1:10" s="374" customFormat="1" ht="21.75" thickBot="1" x14ac:dyDescent="0.25">
      <c r="A74" s="375" t="s">
        <v>139</v>
      </c>
      <c r="B74" s="376" t="s">
        <v>140</v>
      </c>
      <c r="C74" s="279"/>
      <c r="D74" s="279"/>
      <c r="E74" s="279">
        <f t="shared" ref="E74:F74" si="32">D74+C74</f>
        <v>0</v>
      </c>
      <c r="F74" s="279">
        <f t="shared" si="32"/>
        <v>0</v>
      </c>
      <c r="G74" s="279"/>
      <c r="H74" s="279"/>
      <c r="I74" s="279">
        <f t="shared" ref="I74" si="33">H74+G74</f>
        <v>0</v>
      </c>
      <c r="J74" s="279">
        <f t="shared" ref="J74" si="34">I74+H74</f>
        <v>0</v>
      </c>
    </row>
    <row r="75" spans="1:10" s="371" customFormat="1" ht="21.75" thickBot="1" x14ac:dyDescent="0.25">
      <c r="A75" s="381" t="s">
        <v>141</v>
      </c>
      <c r="B75" s="377" t="s">
        <v>142</v>
      </c>
      <c r="C75" s="266">
        <f>D75+E75+F75</f>
        <v>0</v>
      </c>
      <c r="D75" s="266">
        <f>D76+D77+D78</f>
        <v>0</v>
      </c>
      <c r="E75" s="266">
        <f t="shared" ref="E75:F75" si="35">E76+E77+E78</f>
        <v>0</v>
      </c>
      <c r="F75" s="266">
        <f t="shared" si="35"/>
        <v>0</v>
      </c>
      <c r="G75" s="266">
        <f>H75+I75+J75</f>
        <v>0</v>
      </c>
      <c r="H75" s="266">
        <f>H76+H77+H78</f>
        <v>0</v>
      </c>
      <c r="I75" s="266">
        <f t="shared" ref="I75:J75" si="36">I76+I77+I78</f>
        <v>0</v>
      </c>
      <c r="J75" s="266">
        <f t="shared" si="36"/>
        <v>0</v>
      </c>
    </row>
    <row r="76" spans="1:10" s="374" customFormat="1" ht="21" x14ac:dyDescent="0.2">
      <c r="A76" s="369" t="s">
        <v>143</v>
      </c>
      <c r="B76" s="370" t="s">
        <v>144</v>
      </c>
      <c r="C76" s="279">
        <f>D76+E76+F76</f>
        <v>0</v>
      </c>
      <c r="D76" s="279">
        <v>0</v>
      </c>
      <c r="E76" s="279">
        <v>0</v>
      </c>
      <c r="F76" s="279">
        <v>0</v>
      </c>
      <c r="G76" s="279">
        <f>H76+I76+J76</f>
        <v>0</v>
      </c>
      <c r="H76" s="279">
        <v>0</v>
      </c>
      <c r="I76" s="279">
        <v>0</v>
      </c>
      <c r="J76" s="279">
        <v>0</v>
      </c>
    </row>
    <row r="77" spans="1:10" s="374" customFormat="1" ht="21" x14ac:dyDescent="0.2">
      <c r="A77" s="372" t="s">
        <v>145</v>
      </c>
      <c r="B77" s="373" t="s">
        <v>146</v>
      </c>
      <c r="C77" s="279"/>
      <c r="D77" s="279"/>
      <c r="E77" s="279">
        <f t="shared" ref="E77:F78" si="37">D77+C77</f>
        <v>0</v>
      </c>
      <c r="F77" s="279">
        <f t="shared" si="37"/>
        <v>0</v>
      </c>
      <c r="G77" s="279"/>
      <c r="H77" s="279"/>
      <c r="I77" s="279">
        <f t="shared" ref="I77:I78" si="38">H77+G77</f>
        <v>0</v>
      </c>
      <c r="J77" s="279">
        <f t="shared" ref="J77:J78" si="39">I77+H77</f>
        <v>0</v>
      </c>
    </row>
    <row r="78" spans="1:10" s="374" customFormat="1" ht="21.75" thickBot="1" x14ac:dyDescent="0.25">
      <c r="A78" s="375" t="s">
        <v>147</v>
      </c>
      <c r="B78" s="376" t="s">
        <v>148</v>
      </c>
      <c r="C78" s="279"/>
      <c r="D78" s="279"/>
      <c r="E78" s="279">
        <f t="shared" si="37"/>
        <v>0</v>
      </c>
      <c r="F78" s="279">
        <f t="shared" si="37"/>
        <v>0</v>
      </c>
      <c r="G78" s="279"/>
      <c r="H78" s="279"/>
      <c r="I78" s="279">
        <f t="shared" si="38"/>
        <v>0</v>
      </c>
      <c r="J78" s="279">
        <f t="shared" si="39"/>
        <v>0</v>
      </c>
    </row>
    <row r="79" spans="1:10" s="374" customFormat="1" ht="21.75" thickBot="1" x14ac:dyDescent="0.25">
      <c r="A79" s="381" t="s">
        <v>149</v>
      </c>
      <c r="B79" s="377" t="s">
        <v>150</v>
      </c>
      <c r="C79" s="266">
        <f t="shared" ref="C79:J79" si="40">SUM(C80:C83)</f>
        <v>0</v>
      </c>
      <c r="D79" s="266">
        <f t="shared" si="40"/>
        <v>0</v>
      </c>
      <c r="E79" s="266">
        <f t="shared" si="40"/>
        <v>0</v>
      </c>
      <c r="F79" s="266">
        <f t="shared" si="40"/>
        <v>0</v>
      </c>
      <c r="G79" s="266">
        <f t="shared" si="40"/>
        <v>0</v>
      </c>
      <c r="H79" s="266">
        <f t="shared" si="40"/>
        <v>0</v>
      </c>
      <c r="I79" s="266">
        <f t="shared" si="40"/>
        <v>0</v>
      </c>
      <c r="J79" s="266">
        <f t="shared" si="40"/>
        <v>0</v>
      </c>
    </row>
    <row r="80" spans="1:10" s="374" customFormat="1" ht="31.5" x14ac:dyDescent="0.2">
      <c r="A80" s="383" t="s">
        <v>151</v>
      </c>
      <c r="B80" s="370" t="s">
        <v>152</v>
      </c>
      <c r="C80" s="279"/>
      <c r="D80" s="279"/>
      <c r="E80" s="279"/>
      <c r="F80" s="279"/>
      <c r="G80" s="279"/>
      <c r="H80" s="279"/>
      <c r="I80" s="279"/>
      <c r="J80" s="279"/>
    </row>
    <row r="81" spans="1:10" s="374" customFormat="1" ht="31.5" x14ac:dyDescent="0.2">
      <c r="A81" s="384" t="s">
        <v>153</v>
      </c>
      <c r="B81" s="373" t="s">
        <v>154</v>
      </c>
      <c r="C81" s="279"/>
      <c r="D81" s="279"/>
      <c r="E81" s="279"/>
      <c r="F81" s="279"/>
      <c r="G81" s="279"/>
      <c r="H81" s="279"/>
      <c r="I81" s="279"/>
      <c r="J81" s="279"/>
    </row>
    <row r="82" spans="1:10" s="374" customFormat="1" ht="31.5" x14ac:dyDescent="0.2">
      <c r="A82" s="384" t="s">
        <v>155</v>
      </c>
      <c r="B82" s="373" t="s">
        <v>156</v>
      </c>
      <c r="C82" s="279"/>
      <c r="D82" s="279"/>
      <c r="E82" s="279"/>
      <c r="F82" s="279"/>
      <c r="G82" s="279"/>
      <c r="H82" s="279"/>
      <c r="I82" s="279"/>
      <c r="J82" s="279"/>
    </row>
    <row r="83" spans="1:10" s="371" customFormat="1" ht="32.25" thickBot="1" x14ac:dyDescent="0.25">
      <c r="A83" s="385" t="s">
        <v>157</v>
      </c>
      <c r="B83" s="376" t="s">
        <v>158</v>
      </c>
      <c r="C83" s="279"/>
      <c r="D83" s="279"/>
      <c r="E83" s="279"/>
      <c r="F83" s="279"/>
      <c r="G83" s="279"/>
      <c r="H83" s="279"/>
      <c r="I83" s="279"/>
      <c r="J83" s="279"/>
    </row>
    <row r="84" spans="1:10" s="371" customFormat="1" ht="21.75" thickBot="1" x14ac:dyDescent="0.25">
      <c r="A84" s="381" t="s">
        <v>159</v>
      </c>
      <c r="B84" s="377" t="s">
        <v>160</v>
      </c>
      <c r="C84" s="282"/>
      <c r="D84" s="282"/>
      <c r="E84" s="282"/>
      <c r="F84" s="282"/>
      <c r="G84" s="282"/>
      <c r="H84" s="282"/>
      <c r="I84" s="282"/>
      <c r="J84" s="282"/>
    </row>
    <row r="85" spans="1:10" s="371" customFormat="1" ht="21.75" thickBot="1" x14ac:dyDescent="0.25">
      <c r="A85" s="381" t="s">
        <v>161</v>
      </c>
      <c r="B85" s="386" t="s">
        <v>162</v>
      </c>
      <c r="C85" s="276">
        <f t="shared" ref="C85:J85" si="41">+C63+C67+C72+C75+C79+C84</f>
        <v>1500</v>
      </c>
      <c r="D85" s="276">
        <f t="shared" si="41"/>
        <v>0</v>
      </c>
      <c r="E85" s="276">
        <f t="shared" si="41"/>
        <v>1500</v>
      </c>
      <c r="F85" s="276">
        <f t="shared" si="41"/>
        <v>0</v>
      </c>
      <c r="G85" s="276">
        <f t="shared" si="41"/>
        <v>10632</v>
      </c>
      <c r="H85" s="276">
        <f t="shared" si="41"/>
        <v>10632</v>
      </c>
      <c r="I85" s="276">
        <f t="shared" si="41"/>
        <v>0</v>
      </c>
      <c r="J85" s="276">
        <f t="shared" si="41"/>
        <v>0</v>
      </c>
    </row>
    <row r="86" spans="1:10" s="371" customFormat="1" ht="21.75" thickBot="1" x14ac:dyDescent="0.25">
      <c r="A86" s="387" t="s">
        <v>163</v>
      </c>
      <c r="B86" s="388" t="s">
        <v>256</v>
      </c>
      <c r="C86" s="276">
        <f t="shared" ref="C86:J86" si="42">+C62+C85</f>
        <v>328497</v>
      </c>
      <c r="D86" s="276">
        <f t="shared" si="42"/>
        <v>87750</v>
      </c>
      <c r="E86" s="276">
        <f t="shared" si="42"/>
        <v>240747</v>
      </c>
      <c r="F86" s="276">
        <f t="shared" si="42"/>
        <v>0</v>
      </c>
      <c r="G86" s="276">
        <f t="shared" si="42"/>
        <v>388287</v>
      </c>
      <c r="H86" s="276">
        <f t="shared" si="42"/>
        <v>150033</v>
      </c>
      <c r="I86" s="276">
        <f t="shared" si="42"/>
        <v>238254</v>
      </c>
      <c r="J86" s="276">
        <f t="shared" si="42"/>
        <v>0</v>
      </c>
    </row>
    <row r="87" spans="1:10" s="20" customFormat="1" x14ac:dyDescent="0.25">
      <c r="A87" s="21"/>
      <c r="B87" s="22"/>
      <c r="C87" s="23"/>
      <c r="D87" s="23"/>
      <c r="E87" s="23"/>
      <c r="F87" s="23"/>
      <c r="G87" s="23"/>
      <c r="H87" s="23"/>
      <c r="I87" s="23"/>
      <c r="J87" s="23"/>
    </row>
    <row r="88" spans="1:10" s="20" customFormat="1" ht="15.75" thickBot="1" x14ac:dyDescent="0.3">
      <c r="A88" s="21"/>
      <c r="B88" s="22"/>
      <c r="C88" s="23"/>
      <c r="D88" s="23"/>
      <c r="E88" s="23"/>
      <c r="F88" s="23"/>
      <c r="G88" s="23"/>
      <c r="H88" s="23"/>
      <c r="I88" s="23"/>
      <c r="J88" s="23"/>
    </row>
    <row r="89" spans="1:10" s="363" customFormat="1" ht="19.5" customHeight="1" thickBot="1" x14ac:dyDescent="0.3">
      <c r="A89" s="361" t="s">
        <v>265</v>
      </c>
      <c r="B89" s="409" t="s">
        <v>253</v>
      </c>
      <c r="C89" s="499" t="s">
        <v>437</v>
      </c>
      <c r="D89" s="493"/>
      <c r="E89" s="493"/>
      <c r="F89" s="494"/>
      <c r="G89" s="499" t="s">
        <v>438</v>
      </c>
      <c r="H89" s="493"/>
      <c r="I89" s="493"/>
      <c r="J89" s="494"/>
    </row>
    <row r="90" spans="1:10" s="367" customFormat="1" ht="11.25" thickBot="1" x14ac:dyDescent="0.3">
      <c r="A90" s="364" t="s">
        <v>240</v>
      </c>
      <c r="B90" s="365" t="s">
        <v>241</v>
      </c>
      <c r="C90" s="366" t="s">
        <v>242</v>
      </c>
      <c r="D90" s="366" t="s">
        <v>250</v>
      </c>
      <c r="E90" s="366" t="s">
        <v>251</v>
      </c>
      <c r="F90" s="366" t="s">
        <v>252</v>
      </c>
      <c r="G90" s="366" t="s">
        <v>387</v>
      </c>
      <c r="H90" s="366" t="s">
        <v>429</v>
      </c>
      <c r="I90" s="366" t="s">
        <v>430</v>
      </c>
      <c r="J90" s="366" t="s">
        <v>431</v>
      </c>
    </row>
    <row r="91" spans="1:10" s="367" customFormat="1" ht="53.25" thickBot="1" x14ac:dyDescent="0.3">
      <c r="A91" s="389"/>
      <c r="B91" s="389" t="s">
        <v>257</v>
      </c>
      <c r="C91" s="413" t="s">
        <v>245</v>
      </c>
      <c r="D91" s="413" t="s">
        <v>267</v>
      </c>
      <c r="E91" s="414" t="s">
        <v>268</v>
      </c>
      <c r="F91" s="414" t="s">
        <v>272</v>
      </c>
      <c r="G91" s="413" t="s">
        <v>245</v>
      </c>
      <c r="H91" s="413" t="s">
        <v>267</v>
      </c>
      <c r="I91" s="414" t="s">
        <v>268</v>
      </c>
      <c r="J91" s="414" t="s">
        <v>272</v>
      </c>
    </row>
    <row r="92" spans="1:10" s="371" customFormat="1" ht="11.25" thickBot="1" x14ac:dyDescent="0.3">
      <c r="A92" s="243" t="s">
        <v>5</v>
      </c>
      <c r="B92" s="245" t="s">
        <v>441</v>
      </c>
      <c r="C92" s="246">
        <f>D92+E92+F92</f>
        <v>63422</v>
      </c>
      <c r="D92" s="415">
        <f>D93+D94+D95+D96+D97</f>
        <v>63302</v>
      </c>
      <c r="E92" s="415">
        <f t="shared" ref="E92:F92" si="43">E93+E94+E95+E96+E97</f>
        <v>120</v>
      </c>
      <c r="F92" s="416">
        <f t="shared" si="43"/>
        <v>0</v>
      </c>
      <c r="G92" s="246">
        <f>H92+I92+J92</f>
        <v>121118</v>
      </c>
      <c r="H92" s="415">
        <f>H93+H94+H95+H96+H97</f>
        <v>120998</v>
      </c>
      <c r="I92" s="415">
        <f t="shared" ref="I92:J92" si="44">I93+I94+I95+I96+I97</f>
        <v>120</v>
      </c>
      <c r="J92" s="416">
        <f t="shared" si="44"/>
        <v>0</v>
      </c>
    </row>
    <row r="93" spans="1:10" s="363" customFormat="1" ht="11.25" thickBot="1" x14ac:dyDescent="0.3">
      <c r="A93" s="392" t="s">
        <v>7</v>
      </c>
      <c r="B93" s="248" t="s">
        <v>167</v>
      </c>
      <c r="C93" s="250">
        <f>D93+E93+F93</f>
        <v>24747</v>
      </c>
      <c r="D93" s="417">
        <v>24747</v>
      </c>
      <c r="E93" s="417">
        <v>0</v>
      </c>
      <c r="F93" s="417"/>
      <c r="G93" s="250">
        <f>H93+I93+J93</f>
        <v>59108</v>
      </c>
      <c r="H93" s="417">
        <v>59108</v>
      </c>
      <c r="I93" s="417">
        <v>0</v>
      </c>
      <c r="J93" s="417"/>
    </row>
    <row r="94" spans="1:10" s="363" customFormat="1" ht="11.25" thickBot="1" x14ac:dyDescent="0.3">
      <c r="A94" s="372" t="s">
        <v>9</v>
      </c>
      <c r="B94" s="252" t="s">
        <v>168</v>
      </c>
      <c r="C94" s="250">
        <f t="shared" ref="C94:C96" si="45">D94+E94+F94</f>
        <v>4964</v>
      </c>
      <c r="D94" s="418">
        <v>4964</v>
      </c>
      <c r="E94" s="418">
        <v>0</v>
      </c>
      <c r="F94" s="418"/>
      <c r="G94" s="250">
        <f t="shared" ref="G94:G96" si="46">H94+I94+J94</f>
        <v>10265</v>
      </c>
      <c r="H94" s="418">
        <v>10265</v>
      </c>
      <c r="I94" s="418">
        <v>0</v>
      </c>
      <c r="J94" s="418"/>
    </row>
    <row r="95" spans="1:10" s="363" customFormat="1" ht="11.25" thickBot="1" x14ac:dyDescent="0.3">
      <c r="A95" s="372" t="s">
        <v>11</v>
      </c>
      <c r="B95" s="252" t="s">
        <v>169</v>
      </c>
      <c r="C95" s="250">
        <f t="shared" si="45"/>
        <v>18537</v>
      </c>
      <c r="D95" s="419">
        <v>18537</v>
      </c>
      <c r="E95" s="418">
        <v>0</v>
      </c>
      <c r="F95" s="418"/>
      <c r="G95" s="250">
        <f t="shared" si="46"/>
        <v>30840</v>
      </c>
      <c r="H95" s="419">
        <v>30840</v>
      </c>
      <c r="I95" s="418">
        <v>0</v>
      </c>
      <c r="J95" s="418"/>
    </row>
    <row r="96" spans="1:10" s="363" customFormat="1" ht="10.5" x14ac:dyDescent="0.25">
      <c r="A96" s="372" t="s">
        <v>13</v>
      </c>
      <c r="B96" s="255" t="s">
        <v>170</v>
      </c>
      <c r="C96" s="250">
        <f t="shared" si="45"/>
        <v>8035</v>
      </c>
      <c r="D96" s="419">
        <v>8035</v>
      </c>
      <c r="E96" s="418"/>
      <c r="F96" s="418"/>
      <c r="G96" s="250">
        <f t="shared" si="46"/>
        <v>8035</v>
      </c>
      <c r="H96" s="419">
        <v>8035</v>
      </c>
      <c r="I96" s="418"/>
      <c r="J96" s="418"/>
    </row>
    <row r="97" spans="1:10" s="363" customFormat="1" ht="10.5" x14ac:dyDescent="0.25">
      <c r="A97" s="372" t="s">
        <v>171</v>
      </c>
      <c r="B97" s="256" t="s">
        <v>172</v>
      </c>
      <c r="C97" s="254">
        <f>D97+E97+F97</f>
        <v>7139</v>
      </c>
      <c r="D97" s="419">
        <f>D98+D99+D100+D101+D102+D103+D104+D105+D106+D107</f>
        <v>7019</v>
      </c>
      <c r="E97" s="419">
        <f t="shared" ref="E97:F97" si="47">E98+E99+E100+E101+E102+E103+E104+E105+E106+E107</f>
        <v>120</v>
      </c>
      <c r="F97" s="419">
        <f t="shared" si="47"/>
        <v>0</v>
      </c>
      <c r="G97" s="254">
        <f>H97+I97+J97</f>
        <v>12870</v>
      </c>
      <c r="H97" s="419">
        <f>H98+H99+H100+H101+H102+H103+H104+H105+H106+H107</f>
        <v>12750</v>
      </c>
      <c r="I97" s="419">
        <f t="shared" ref="I97:J97" si="48">I98+I99+I100+I101+I102+I103+I104+I105+I106+I107</f>
        <v>120</v>
      </c>
      <c r="J97" s="419">
        <f t="shared" si="48"/>
        <v>0</v>
      </c>
    </row>
    <row r="98" spans="1:10" s="363" customFormat="1" ht="10.5" x14ac:dyDescent="0.25">
      <c r="A98" s="372" t="s">
        <v>17</v>
      </c>
      <c r="B98" s="252" t="s">
        <v>173</v>
      </c>
      <c r="C98" s="254"/>
      <c r="D98" s="419">
        <v>150</v>
      </c>
      <c r="E98" s="419"/>
      <c r="F98" s="419"/>
      <c r="G98" s="254"/>
      <c r="H98" s="419">
        <v>150</v>
      </c>
      <c r="I98" s="419"/>
      <c r="J98" s="419"/>
    </row>
    <row r="99" spans="1:10" s="363" customFormat="1" ht="10.5" x14ac:dyDescent="0.2">
      <c r="A99" s="372" t="s">
        <v>174</v>
      </c>
      <c r="B99" s="257" t="s">
        <v>175</v>
      </c>
      <c r="C99" s="254"/>
      <c r="D99" s="419"/>
      <c r="E99" s="419"/>
      <c r="F99" s="419"/>
      <c r="G99" s="254"/>
      <c r="H99" s="419"/>
      <c r="I99" s="419"/>
      <c r="J99" s="419"/>
    </row>
    <row r="100" spans="1:10" s="363" customFormat="1" ht="21" x14ac:dyDescent="0.25">
      <c r="A100" s="372" t="s">
        <v>176</v>
      </c>
      <c r="B100" s="258" t="s">
        <v>177</v>
      </c>
      <c r="C100" s="254"/>
      <c r="D100" s="419"/>
      <c r="E100" s="419"/>
      <c r="F100" s="419"/>
      <c r="G100" s="254"/>
      <c r="H100" s="419"/>
      <c r="I100" s="419"/>
      <c r="J100" s="419"/>
    </row>
    <row r="101" spans="1:10" s="363" customFormat="1" ht="21" x14ac:dyDescent="0.25">
      <c r="A101" s="372" t="s">
        <v>178</v>
      </c>
      <c r="B101" s="258" t="s">
        <v>179</v>
      </c>
      <c r="C101" s="254"/>
      <c r="D101" s="419"/>
      <c r="E101" s="419"/>
      <c r="F101" s="419"/>
      <c r="G101" s="254"/>
      <c r="H101" s="419"/>
      <c r="I101" s="419"/>
      <c r="J101" s="419"/>
    </row>
    <row r="102" spans="1:10" s="363" customFormat="1" ht="21" x14ac:dyDescent="0.2">
      <c r="A102" s="372" t="s">
        <v>180</v>
      </c>
      <c r="B102" s="257" t="s">
        <v>181</v>
      </c>
      <c r="C102" s="254"/>
      <c r="D102" s="419">
        <v>6869</v>
      </c>
      <c r="E102" s="419"/>
      <c r="F102" s="419"/>
      <c r="G102" s="254"/>
      <c r="H102" s="419">
        <v>12600</v>
      </c>
      <c r="I102" s="419"/>
      <c r="J102" s="419"/>
    </row>
    <row r="103" spans="1:10" s="363" customFormat="1" ht="21" x14ac:dyDescent="0.2">
      <c r="A103" s="372" t="s">
        <v>182</v>
      </c>
      <c r="B103" s="257" t="s">
        <v>183</v>
      </c>
      <c r="C103" s="254"/>
      <c r="D103" s="419"/>
      <c r="E103" s="419"/>
      <c r="F103" s="419"/>
      <c r="G103" s="254"/>
      <c r="H103" s="419"/>
      <c r="I103" s="419"/>
      <c r="J103" s="419"/>
    </row>
    <row r="104" spans="1:10" s="363" customFormat="1" ht="21" x14ac:dyDescent="0.25">
      <c r="A104" s="372" t="s">
        <v>184</v>
      </c>
      <c r="B104" s="258" t="s">
        <v>185</v>
      </c>
      <c r="C104" s="254"/>
      <c r="D104" s="419"/>
      <c r="E104" s="419"/>
      <c r="F104" s="419"/>
      <c r="G104" s="254"/>
      <c r="H104" s="419"/>
      <c r="I104" s="419"/>
      <c r="J104" s="419"/>
    </row>
    <row r="105" spans="1:10" s="363" customFormat="1" ht="21" x14ac:dyDescent="0.25">
      <c r="A105" s="393" t="s">
        <v>186</v>
      </c>
      <c r="B105" s="260" t="s">
        <v>187</v>
      </c>
      <c r="C105" s="254"/>
      <c r="D105" s="419"/>
      <c r="E105" s="419"/>
      <c r="F105" s="419"/>
      <c r="G105" s="254"/>
      <c r="H105" s="419"/>
      <c r="I105" s="419"/>
      <c r="J105" s="419"/>
    </row>
    <row r="106" spans="1:10" s="363" customFormat="1" ht="21" x14ac:dyDescent="0.25">
      <c r="A106" s="372" t="s">
        <v>188</v>
      </c>
      <c r="B106" s="260" t="s">
        <v>189</v>
      </c>
      <c r="C106" s="254"/>
      <c r="D106" s="419"/>
      <c r="E106" s="419"/>
      <c r="F106" s="419"/>
      <c r="G106" s="254"/>
      <c r="H106" s="419"/>
      <c r="I106" s="419"/>
      <c r="J106" s="419"/>
    </row>
    <row r="107" spans="1:10" s="363" customFormat="1" ht="21.75" thickBot="1" x14ac:dyDescent="0.3">
      <c r="A107" s="394" t="s">
        <v>190</v>
      </c>
      <c r="B107" s="262" t="s">
        <v>191</v>
      </c>
      <c r="C107" s="263"/>
      <c r="D107" s="420"/>
      <c r="E107" s="420">
        <v>120</v>
      </c>
      <c r="F107" s="420"/>
      <c r="G107" s="263"/>
      <c r="H107" s="420"/>
      <c r="I107" s="420">
        <v>120</v>
      </c>
      <c r="J107" s="420"/>
    </row>
    <row r="108" spans="1:10" s="363" customFormat="1" ht="11.25" thickBot="1" x14ac:dyDescent="0.3">
      <c r="A108" s="239" t="s">
        <v>19</v>
      </c>
      <c r="B108" s="265" t="s">
        <v>442</v>
      </c>
      <c r="C108" s="266">
        <f>D108+E108+F108</f>
        <v>241503</v>
      </c>
      <c r="D108" s="266"/>
      <c r="E108" s="266">
        <f>E109+E111</f>
        <v>241503</v>
      </c>
      <c r="F108" s="266"/>
      <c r="G108" s="266">
        <f>H108+I108+J108</f>
        <v>244171</v>
      </c>
      <c r="H108" s="266"/>
      <c r="I108" s="266">
        <f>I109+I111</f>
        <v>244171</v>
      </c>
      <c r="J108" s="266"/>
    </row>
    <row r="109" spans="1:10" s="363" customFormat="1" ht="10.5" x14ac:dyDescent="0.25">
      <c r="A109" s="369" t="s">
        <v>21</v>
      </c>
      <c r="B109" s="252" t="s">
        <v>192</v>
      </c>
      <c r="C109" s="249">
        <f>D109+E109+F109</f>
        <v>204518</v>
      </c>
      <c r="D109" s="249">
        <f>D110</f>
        <v>0</v>
      </c>
      <c r="E109" s="249">
        <f t="shared" ref="E109" si="49">E110</f>
        <v>204518</v>
      </c>
      <c r="F109" s="249"/>
      <c r="G109" s="249">
        <f>H109+I109+J109</f>
        <v>207186</v>
      </c>
      <c r="H109" s="249">
        <f>H110</f>
        <v>0</v>
      </c>
      <c r="I109" s="249">
        <v>207186</v>
      </c>
      <c r="J109" s="249"/>
    </row>
    <row r="110" spans="1:10" s="363" customFormat="1" ht="10.5" x14ac:dyDescent="0.25">
      <c r="A110" s="369" t="s">
        <v>23</v>
      </c>
      <c r="B110" s="268" t="s">
        <v>193</v>
      </c>
      <c r="C110" s="249">
        <f t="shared" ref="C110:C111" si="50">D110+E110+F110</f>
        <v>204518</v>
      </c>
      <c r="D110" s="249"/>
      <c r="E110" s="249">
        <v>204518</v>
      </c>
      <c r="F110" s="249"/>
      <c r="G110" s="249">
        <f t="shared" ref="G110:G111" si="51">H110+I110+J110</f>
        <v>204518</v>
      </c>
      <c r="H110" s="249"/>
      <c r="I110" s="249">
        <v>204518</v>
      </c>
      <c r="J110" s="249"/>
    </row>
    <row r="111" spans="1:10" s="363" customFormat="1" ht="10.5" x14ac:dyDescent="0.25">
      <c r="A111" s="369" t="s">
        <v>25</v>
      </c>
      <c r="B111" s="268" t="s">
        <v>194</v>
      </c>
      <c r="C111" s="249">
        <f t="shared" si="50"/>
        <v>36985</v>
      </c>
      <c r="D111" s="249">
        <f t="shared" ref="D111:E111" si="52">D112</f>
        <v>0</v>
      </c>
      <c r="E111" s="249">
        <f t="shared" si="52"/>
        <v>36985</v>
      </c>
      <c r="F111" s="249"/>
      <c r="G111" s="249">
        <f t="shared" si="51"/>
        <v>36985</v>
      </c>
      <c r="H111" s="249">
        <f t="shared" ref="H111:I111" si="53">H112</f>
        <v>0</v>
      </c>
      <c r="I111" s="249">
        <f t="shared" si="53"/>
        <v>36985</v>
      </c>
      <c r="J111" s="249"/>
    </row>
    <row r="112" spans="1:10" s="363" customFormat="1" ht="10.5" x14ac:dyDescent="0.25">
      <c r="A112" s="369" t="s">
        <v>27</v>
      </c>
      <c r="B112" s="268" t="s">
        <v>195</v>
      </c>
      <c r="C112" s="249">
        <f>D112+E112+F112</f>
        <v>36985</v>
      </c>
      <c r="D112" s="269"/>
      <c r="E112" s="249">
        <v>36985</v>
      </c>
      <c r="F112" s="249"/>
      <c r="G112" s="249">
        <f>H112+I112+J112</f>
        <v>36985</v>
      </c>
      <c r="H112" s="269"/>
      <c r="I112" s="249">
        <v>36985</v>
      </c>
      <c r="J112" s="249"/>
    </row>
    <row r="113" spans="1:10" s="363" customFormat="1" ht="10.5" x14ac:dyDescent="0.25">
      <c r="A113" s="369" t="s">
        <v>29</v>
      </c>
      <c r="B113" s="395" t="s">
        <v>196</v>
      </c>
      <c r="C113" s="269">
        <f t="shared" ref="C113:D113" si="54">C114+C115+C116+C117+C118+C119+C120+C121</f>
        <v>0</v>
      </c>
      <c r="D113" s="269">
        <f t="shared" si="54"/>
        <v>0</v>
      </c>
      <c r="E113" s="269">
        <f>E114+E115+E116+E117+E118+E119+E120+E121</f>
        <v>0</v>
      </c>
      <c r="F113" s="269">
        <f>F114+F115+F116+F117+F118+F119+F120+F121</f>
        <v>0</v>
      </c>
      <c r="G113" s="269">
        <f t="shared" ref="G113:H113" si="55">G114+G115+G116+G117+G118+G119+G120+G121</f>
        <v>0</v>
      </c>
      <c r="H113" s="269">
        <f t="shared" si="55"/>
        <v>0</v>
      </c>
      <c r="I113" s="269">
        <f>I114+I115+I116+I117+I118+I119+I120+I121</f>
        <v>0</v>
      </c>
      <c r="J113" s="269">
        <f>J114+J115+J116+J117+J118+J119+J120+J121</f>
        <v>0</v>
      </c>
    </row>
    <row r="114" spans="1:10" s="363" customFormat="1" ht="10.5" x14ac:dyDescent="0.25">
      <c r="A114" s="369" t="s">
        <v>31</v>
      </c>
      <c r="B114" s="396" t="s">
        <v>197</v>
      </c>
      <c r="C114" s="269"/>
      <c r="D114" s="269"/>
      <c r="E114" s="269"/>
      <c r="F114" s="269"/>
      <c r="G114" s="269"/>
      <c r="H114" s="269"/>
      <c r="I114" s="269"/>
      <c r="J114" s="269"/>
    </row>
    <row r="115" spans="1:10" s="363" customFormat="1" ht="21" x14ac:dyDescent="0.25">
      <c r="A115" s="369" t="s">
        <v>198</v>
      </c>
      <c r="B115" s="270" t="s">
        <v>199</v>
      </c>
      <c r="C115" s="269"/>
      <c r="D115" s="269"/>
      <c r="E115" s="269"/>
      <c r="F115" s="269"/>
      <c r="G115" s="269"/>
      <c r="H115" s="269"/>
      <c r="I115" s="269"/>
      <c r="J115" s="269"/>
    </row>
    <row r="116" spans="1:10" s="363" customFormat="1" ht="21" x14ac:dyDescent="0.25">
      <c r="A116" s="369" t="s">
        <v>200</v>
      </c>
      <c r="B116" s="258" t="s">
        <v>179</v>
      </c>
      <c r="C116" s="269"/>
      <c r="D116" s="269"/>
      <c r="E116" s="269"/>
      <c r="F116" s="269"/>
      <c r="G116" s="269"/>
      <c r="H116" s="269"/>
      <c r="I116" s="269"/>
      <c r="J116" s="269"/>
    </row>
    <row r="117" spans="1:10" s="363" customFormat="1" ht="10.5" x14ac:dyDescent="0.25">
      <c r="A117" s="369" t="s">
        <v>201</v>
      </c>
      <c r="B117" s="258" t="s">
        <v>202</v>
      </c>
      <c r="C117" s="269"/>
      <c r="D117" s="269"/>
      <c r="E117" s="269"/>
      <c r="F117" s="269"/>
      <c r="G117" s="269"/>
      <c r="H117" s="269"/>
      <c r="I117" s="269"/>
      <c r="J117" s="269"/>
    </row>
    <row r="118" spans="1:10" s="363" customFormat="1" ht="21" x14ac:dyDescent="0.25">
      <c r="A118" s="369" t="s">
        <v>203</v>
      </c>
      <c r="B118" s="258" t="s">
        <v>204</v>
      </c>
      <c r="C118" s="269"/>
      <c r="D118" s="269"/>
      <c r="E118" s="269"/>
      <c r="F118" s="269"/>
      <c r="G118" s="269"/>
      <c r="H118" s="269"/>
      <c r="I118" s="269"/>
      <c r="J118" s="269"/>
    </row>
    <row r="119" spans="1:10" s="363" customFormat="1" ht="21" x14ac:dyDescent="0.25">
      <c r="A119" s="369" t="s">
        <v>205</v>
      </c>
      <c r="B119" s="258" t="s">
        <v>185</v>
      </c>
      <c r="C119" s="269"/>
      <c r="D119" s="269"/>
      <c r="E119" s="269"/>
      <c r="F119" s="269"/>
      <c r="G119" s="269"/>
      <c r="H119" s="269"/>
      <c r="I119" s="269"/>
      <c r="J119" s="269"/>
    </row>
    <row r="120" spans="1:10" s="363" customFormat="1" ht="21" x14ac:dyDescent="0.25">
      <c r="A120" s="369" t="s">
        <v>206</v>
      </c>
      <c r="B120" s="258" t="s">
        <v>207</v>
      </c>
      <c r="C120" s="269"/>
      <c r="D120" s="269"/>
      <c r="E120" s="269"/>
      <c r="F120" s="269"/>
      <c r="G120" s="269"/>
      <c r="H120" s="269"/>
      <c r="I120" s="269"/>
      <c r="J120" s="269"/>
    </row>
    <row r="121" spans="1:10" s="363" customFormat="1" ht="21.75" thickBot="1" x14ac:dyDescent="0.3">
      <c r="A121" s="393" t="s">
        <v>208</v>
      </c>
      <c r="B121" s="258" t="s">
        <v>209</v>
      </c>
      <c r="C121" s="271"/>
      <c r="D121" s="271"/>
      <c r="E121" s="271"/>
      <c r="F121" s="271"/>
      <c r="G121" s="271"/>
      <c r="H121" s="271"/>
      <c r="I121" s="271"/>
      <c r="J121" s="271"/>
    </row>
    <row r="122" spans="1:10" s="363" customFormat="1" ht="11.25" thickBot="1" x14ac:dyDescent="0.3">
      <c r="A122" s="239" t="s">
        <v>33</v>
      </c>
      <c r="B122" s="272" t="s">
        <v>210</v>
      </c>
      <c r="C122" s="266">
        <f>D122</f>
        <v>500</v>
      </c>
      <c r="D122" s="266">
        <f>+D123+D124</f>
        <v>500</v>
      </c>
      <c r="E122" s="266"/>
      <c r="F122" s="266"/>
      <c r="G122" s="266">
        <f>H122</f>
        <v>500</v>
      </c>
      <c r="H122" s="266">
        <f>+H123+H124</f>
        <v>500</v>
      </c>
      <c r="I122" s="266"/>
      <c r="J122" s="266"/>
    </row>
    <row r="123" spans="1:10" s="363" customFormat="1" ht="10.5" x14ac:dyDescent="0.25">
      <c r="A123" s="369" t="s">
        <v>35</v>
      </c>
      <c r="B123" s="273" t="s">
        <v>211</v>
      </c>
      <c r="C123" s="249">
        <f>D123</f>
        <v>500</v>
      </c>
      <c r="D123" s="249">
        <v>500</v>
      </c>
      <c r="E123" s="249"/>
      <c r="F123" s="249"/>
      <c r="G123" s="249">
        <f>H123</f>
        <v>500</v>
      </c>
      <c r="H123" s="249">
        <v>500</v>
      </c>
      <c r="I123" s="249"/>
      <c r="J123" s="249"/>
    </row>
    <row r="124" spans="1:10" s="363" customFormat="1" ht="11.25" thickBot="1" x14ac:dyDescent="0.3">
      <c r="A124" s="375" t="s">
        <v>37</v>
      </c>
      <c r="B124" s="268" t="s">
        <v>212</v>
      </c>
      <c r="C124" s="254"/>
      <c r="D124" s="254"/>
      <c r="E124" s="249">
        <f t="shared" ref="E124:F124" si="56">D124+C124</f>
        <v>0</v>
      </c>
      <c r="F124" s="249">
        <f t="shared" si="56"/>
        <v>0</v>
      </c>
      <c r="G124" s="254"/>
      <c r="H124" s="254"/>
      <c r="I124" s="249">
        <f t="shared" ref="I124" si="57">H124+G124</f>
        <v>0</v>
      </c>
      <c r="J124" s="249">
        <f t="shared" ref="J124" si="58">I124+H124</f>
        <v>0</v>
      </c>
    </row>
    <row r="125" spans="1:10" s="363" customFormat="1" ht="11.25" thickBot="1" x14ac:dyDescent="0.3">
      <c r="A125" s="239" t="s">
        <v>213</v>
      </c>
      <c r="B125" s="272" t="s">
        <v>214</v>
      </c>
      <c r="C125" s="266">
        <f t="shared" ref="C125:J125" si="59">+C92+C108+C122</f>
        <v>305425</v>
      </c>
      <c r="D125" s="266">
        <f t="shared" si="59"/>
        <v>63802</v>
      </c>
      <c r="E125" s="266">
        <f t="shared" si="59"/>
        <v>241623</v>
      </c>
      <c r="F125" s="266">
        <f t="shared" si="59"/>
        <v>0</v>
      </c>
      <c r="G125" s="266">
        <f t="shared" si="59"/>
        <v>365789</v>
      </c>
      <c r="H125" s="266">
        <f t="shared" si="59"/>
        <v>121498</v>
      </c>
      <c r="I125" s="266">
        <f t="shared" si="59"/>
        <v>244291</v>
      </c>
      <c r="J125" s="266">
        <f t="shared" si="59"/>
        <v>0</v>
      </c>
    </row>
    <row r="126" spans="1:10" s="363" customFormat="1" ht="11.25" thickBot="1" x14ac:dyDescent="0.3">
      <c r="A126" s="239" t="s">
        <v>61</v>
      </c>
      <c r="B126" s="272" t="s">
        <v>215</v>
      </c>
      <c r="C126" s="266">
        <f t="shared" ref="C126:J126" si="60">+C127+C128+C129</f>
        <v>0</v>
      </c>
      <c r="D126" s="266">
        <f t="shared" si="60"/>
        <v>0</v>
      </c>
      <c r="E126" s="266">
        <f t="shared" si="60"/>
        <v>0</v>
      </c>
      <c r="F126" s="266">
        <f t="shared" si="60"/>
        <v>0</v>
      </c>
      <c r="G126" s="266">
        <f t="shared" si="60"/>
        <v>0</v>
      </c>
      <c r="H126" s="266">
        <f t="shared" si="60"/>
        <v>0</v>
      </c>
      <c r="I126" s="266">
        <f t="shared" si="60"/>
        <v>0</v>
      </c>
      <c r="J126" s="266">
        <f t="shared" si="60"/>
        <v>0</v>
      </c>
    </row>
    <row r="127" spans="1:10" s="371" customFormat="1" ht="10.5" x14ac:dyDescent="0.25">
      <c r="A127" s="369" t="s">
        <v>63</v>
      </c>
      <c r="B127" s="273" t="s">
        <v>216</v>
      </c>
      <c r="C127" s="269"/>
      <c r="D127" s="269"/>
      <c r="E127" s="269"/>
      <c r="F127" s="269"/>
      <c r="G127" s="269"/>
      <c r="H127" s="269"/>
      <c r="I127" s="269"/>
      <c r="J127" s="269"/>
    </row>
    <row r="128" spans="1:10" s="363" customFormat="1" ht="10.5" x14ac:dyDescent="0.25">
      <c r="A128" s="369" t="s">
        <v>65</v>
      </c>
      <c r="B128" s="273" t="s">
        <v>217</v>
      </c>
      <c r="C128" s="269"/>
      <c r="D128" s="269"/>
      <c r="E128" s="269"/>
      <c r="F128" s="269"/>
      <c r="G128" s="269"/>
      <c r="H128" s="269"/>
      <c r="I128" s="269"/>
      <c r="J128" s="269"/>
    </row>
    <row r="129" spans="1:11" s="363" customFormat="1" ht="11.25" thickBot="1" x14ac:dyDescent="0.3">
      <c r="A129" s="393" t="s">
        <v>67</v>
      </c>
      <c r="B129" s="275" t="s">
        <v>218</v>
      </c>
      <c r="C129" s="269"/>
      <c r="D129" s="269"/>
      <c r="E129" s="269"/>
      <c r="F129" s="269"/>
      <c r="G129" s="269"/>
      <c r="H129" s="269"/>
      <c r="I129" s="269"/>
      <c r="J129" s="269"/>
    </row>
    <row r="130" spans="1:11" s="363" customFormat="1" ht="11.25" thickBot="1" x14ac:dyDescent="0.3">
      <c r="A130" s="239" t="s">
        <v>83</v>
      </c>
      <c r="B130" s="272" t="s">
        <v>219</v>
      </c>
      <c r="C130" s="266">
        <f t="shared" ref="C130:J130" si="61">+C131+C132+C133+C134</f>
        <v>0</v>
      </c>
      <c r="D130" s="266">
        <f t="shared" si="61"/>
        <v>0</v>
      </c>
      <c r="E130" s="266">
        <f t="shared" si="61"/>
        <v>0</v>
      </c>
      <c r="F130" s="266">
        <f t="shared" si="61"/>
        <v>0</v>
      </c>
      <c r="G130" s="266">
        <f t="shared" si="61"/>
        <v>0</v>
      </c>
      <c r="H130" s="266">
        <f t="shared" si="61"/>
        <v>0</v>
      </c>
      <c r="I130" s="266">
        <f t="shared" si="61"/>
        <v>0</v>
      </c>
      <c r="J130" s="266">
        <f t="shared" si="61"/>
        <v>0</v>
      </c>
    </row>
    <row r="131" spans="1:11" s="363" customFormat="1" ht="10.5" x14ac:dyDescent="0.25">
      <c r="A131" s="369" t="s">
        <v>85</v>
      </c>
      <c r="B131" s="273" t="s">
        <v>220</v>
      </c>
      <c r="C131" s="269"/>
      <c r="D131" s="269"/>
      <c r="E131" s="269"/>
      <c r="F131" s="269"/>
      <c r="G131" s="269"/>
      <c r="H131" s="269"/>
      <c r="I131" s="269"/>
      <c r="J131" s="269"/>
    </row>
    <row r="132" spans="1:11" s="363" customFormat="1" ht="10.5" x14ac:dyDescent="0.25">
      <c r="A132" s="369" t="s">
        <v>87</v>
      </c>
      <c r="B132" s="273" t="s">
        <v>221</v>
      </c>
      <c r="C132" s="269"/>
      <c r="D132" s="269"/>
      <c r="E132" s="269"/>
      <c r="F132" s="269"/>
      <c r="G132" s="269"/>
      <c r="H132" s="269"/>
      <c r="I132" s="269"/>
      <c r="J132" s="269"/>
    </row>
    <row r="133" spans="1:11" s="363" customFormat="1" ht="10.5" x14ac:dyDescent="0.25">
      <c r="A133" s="369" t="s">
        <v>89</v>
      </c>
      <c r="B133" s="273" t="s">
        <v>222</v>
      </c>
      <c r="C133" s="269"/>
      <c r="D133" s="269"/>
      <c r="E133" s="269"/>
      <c r="F133" s="269"/>
      <c r="G133" s="269"/>
      <c r="H133" s="269"/>
      <c r="I133" s="269"/>
      <c r="J133" s="269"/>
    </row>
    <row r="134" spans="1:11" s="371" customFormat="1" ht="11.25" thickBot="1" x14ac:dyDescent="0.3">
      <c r="A134" s="393" t="s">
        <v>91</v>
      </c>
      <c r="B134" s="275" t="s">
        <v>223</v>
      </c>
      <c r="C134" s="269"/>
      <c r="D134" s="269"/>
      <c r="E134" s="269"/>
      <c r="F134" s="269"/>
      <c r="G134" s="269"/>
      <c r="H134" s="269"/>
      <c r="I134" s="269"/>
      <c r="J134" s="269"/>
    </row>
    <row r="135" spans="1:11" s="363" customFormat="1" ht="11.25" thickBot="1" x14ac:dyDescent="0.3">
      <c r="A135" s="239" t="s">
        <v>224</v>
      </c>
      <c r="B135" s="272" t="s">
        <v>225</v>
      </c>
      <c r="C135" s="276">
        <f>D135</f>
        <v>23072</v>
      </c>
      <c r="D135" s="276">
        <f>+D136+D137+D138+D139</f>
        <v>23072</v>
      </c>
      <c r="E135" s="276"/>
      <c r="F135" s="276"/>
      <c r="G135" s="276">
        <f>H135</f>
        <v>22498</v>
      </c>
      <c r="H135" s="276">
        <f>+H136+H137+H138+H139</f>
        <v>22498</v>
      </c>
      <c r="I135" s="276"/>
      <c r="J135" s="276"/>
      <c r="K135" s="397"/>
    </row>
    <row r="136" spans="1:11" s="363" customFormat="1" ht="10.5" x14ac:dyDescent="0.25">
      <c r="A136" s="369" t="s">
        <v>97</v>
      </c>
      <c r="B136" s="273" t="s">
        <v>226</v>
      </c>
      <c r="C136" s="269">
        <f>D136</f>
        <v>23072</v>
      </c>
      <c r="D136" s="269">
        <v>23072</v>
      </c>
      <c r="E136" s="269"/>
      <c r="F136" s="269"/>
      <c r="G136" s="269">
        <f>H136</f>
        <v>22498</v>
      </c>
      <c r="H136" s="269">
        <v>22498</v>
      </c>
      <c r="I136" s="269"/>
      <c r="J136" s="269"/>
    </row>
    <row r="137" spans="1:11" s="363" customFormat="1" ht="10.5" x14ac:dyDescent="0.25">
      <c r="A137" s="369" t="s">
        <v>99</v>
      </c>
      <c r="B137" s="273" t="s">
        <v>227</v>
      </c>
      <c r="C137" s="269"/>
      <c r="D137" s="269"/>
      <c r="E137" s="269"/>
      <c r="F137" s="269"/>
      <c r="G137" s="269"/>
      <c r="H137" s="269"/>
      <c r="I137" s="269"/>
      <c r="J137" s="269"/>
    </row>
    <row r="138" spans="1:11" s="371" customFormat="1" ht="10.5" x14ac:dyDescent="0.25">
      <c r="A138" s="369" t="s">
        <v>101</v>
      </c>
      <c r="B138" s="273" t="s">
        <v>228</v>
      </c>
      <c r="C138" s="269"/>
      <c r="D138" s="269"/>
      <c r="E138" s="269"/>
      <c r="F138" s="269"/>
      <c r="G138" s="269"/>
      <c r="H138" s="269"/>
      <c r="I138" s="269"/>
      <c r="J138" s="269"/>
    </row>
    <row r="139" spans="1:11" s="371" customFormat="1" ht="11.25" thickBot="1" x14ac:dyDescent="0.3">
      <c r="A139" s="393" t="s">
        <v>103</v>
      </c>
      <c r="B139" s="275" t="s">
        <v>229</v>
      </c>
      <c r="C139" s="269"/>
      <c r="D139" s="269"/>
      <c r="E139" s="269"/>
      <c r="F139" s="269"/>
      <c r="G139" s="269"/>
      <c r="H139" s="269"/>
      <c r="I139" s="269"/>
      <c r="J139" s="269"/>
    </row>
    <row r="140" spans="1:11" s="371" customFormat="1" ht="11.25" thickBot="1" x14ac:dyDescent="0.3">
      <c r="A140" s="239" t="s">
        <v>105</v>
      </c>
      <c r="B140" s="272" t="s">
        <v>230</v>
      </c>
      <c r="C140" s="398">
        <f t="shared" ref="C140:J140" si="62">+C141+C142+C143+C144</f>
        <v>0</v>
      </c>
      <c r="D140" s="398">
        <f t="shared" si="62"/>
        <v>0</v>
      </c>
      <c r="E140" s="398">
        <f t="shared" si="62"/>
        <v>0</v>
      </c>
      <c r="F140" s="398">
        <f t="shared" si="62"/>
        <v>0</v>
      </c>
      <c r="G140" s="398">
        <f t="shared" si="62"/>
        <v>0</v>
      </c>
      <c r="H140" s="398">
        <f t="shared" si="62"/>
        <v>0</v>
      </c>
      <c r="I140" s="398">
        <f t="shared" si="62"/>
        <v>0</v>
      </c>
      <c r="J140" s="398">
        <f t="shared" si="62"/>
        <v>0</v>
      </c>
    </row>
    <row r="141" spans="1:11" s="371" customFormat="1" ht="10.5" x14ac:dyDescent="0.25">
      <c r="A141" s="369" t="s">
        <v>107</v>
      </c>
      <c r="B141" s="273" t="s">
        <v>231</v>
      </c>
      <c r="C141" s="269"/>
      <c r="D141" s="269"/>
      <c r="E141" s="269"/>
      <c r="F141" s="269"/>
      <c r="G141" s="269"/>
      <c r="H141" s="269"/>
      <c r="I141" s="269"/>
      <c r="J141" s="269"/>
    </row>
    <row r="142" spans="1:11" s="371" customFormat="1" ht="10.5" x14ac:dyDescent="0.25">
      <c r="A142" s="369" t="s">
        <v>109</v>
      </c>
      <c r="B142" s="273" t="s">
        <v>232</v>
      </c>
      <c r="C142" s="269"/>
      <c r="D142" s="269"/>
      <c r="E142" s="269"/>
      <c r="F142" s="269"/>
      <c r="G142" s="269"/>
      <c r="H142" s="269"/>
      <c r="I142" s="269"/>
      <c r="J142" s="269"/>
    </row>
    <row r="143" spans="1:11" s="371" customFormat="1" ht="10.5" x14ac:dyDescent="0.25">
      <c r="A143" s="369" t="s">
        <v>111</v>
      </c>
      <c r="B143" s="273" t="s">
        <v>233</v>
      </c>
      <c r="C143" s="269"/>
      <c r="D143" s="269"/>
      <c r="E143" s="269"/>
      <c r="F143" s="269"/>
      <c r="G143" s="269"/>
      <c r="H143" s="269"/>
      <c r="I143" s="269"/>
      <c r="J143" s="269"/>
    </row>
    <row r="144" spans="1:11" s="363" customFormat="1" ht="11.25" thickBot="1" x14ac:dyDescent="0.3">
      <c r="A144" s="369" t="s">
        <v>113</v>
      </c>
      <c r="B144" s="273" t="s">
        <v>234</v>
      </c>
      <c r="C144" s="269"/>
      <c r="D144" s="269"/>
      <c r="E144" s="269"/>
      <c r="F144" s="269"/>
      <c r="G144" s="269"/>
      <c r="H144" s="269"/>
      <c r="I144" s="269"/>
      <c r="J144" s="269"/>
    </row>
    <row r="145" spans="1:10" s="363" customFormat="1" ht="11.25" thickBot="1" x14ac:dyDescent="0.3">
      <c r="A145" s="239" t="s">
        <v>115</v>
      </c>
      <c r="B145" s="272" t="s">
        <v>235</v>
      </c>
      <c r="C145" s="399">
        <f t="shared" ref="C145:J145" si="63">+C126+C130+C135+C140</f>
        <v>23072</v>
      </c>
      <c r="D145" s="399">
        <f t="shared" si="63"/>
        <v>23072</v>
      </c>
      <c r="E145" s="399">
        <f t="shared" si="63"/>
        <v>0</v>
      </c>
      <c r="F145" s="399">
        <f t="shared" si="63"/>
        <v>0</v>
      </c>
      <c r="G145" s="399">
        <f t="shared" si="63"/>
        <v>22498</v>
      </c>
      <c r="H145" s="399">
        <f t="shared" si="63"/>
        <v>22498</v>
      </c>
      <c r="I145" s="399">
        <f t="shared" si="63"/>
        <v>0</v>
      </c>
      <c r="J145" s="399">
        <f t="shared" si="63"/>
        <v>0</v>
      </c>
    </row>
    <row r="146" spans="1:10" s="363" customFormat="1" ht="11.25" thickBot="1" x14ac:dyDescent="0.3">
      <c r="A146" s="400" t="s">
        <v>236</v>
      </c>
      <c r="B146" s="401" t="s">
        <v>237</v>
      </c>
      <c r="C146" s="399">
        <f t="shared" ref="C146:J146" si="64">+C125+C145</f>
        <v>328497</v>
      </c>
      <c r="D146" s="399">
        <f t="shared" si="64"/>
        <v>86874</v>
      </c>
      <c r="E146" s="399">
        <f t="shared" si="64"/>
        <v>241623</v>
      </c>
      <c r="F146" s="399">
        <f t="shared" si="64"/>
        <v>0</v>
      </c>
      <c r="G146" s="399">
        <f t="shared" si="64"/>
        <v>388287</v>
      </c>
      <c r="H146" s="399">
        <f t="shared" si="64"/>
        <v>143996</v>
      </c>
      <c r="I146" s="399">
        <f t="shared" si="64"/>
        <v>244291</v>
      </c>
      <c r="J146" s="399">
        <f t="shared" si="64"/>
        <v>0</v>
      </c>
    </row>
    <row r="147" spans="1:10" ht="15.75" thickBot="1" x14ac:dyDescent="0.3"/>
    <row r="148" spans="1:10" s="363" customFormat="1" ht="21.75" thickBot="1" x14ac:dyDescent="0.3">
      <c r="A148" s="405" t="s">
        <v>258</v>
      </c>
      <c r="B148" s="406"/>
      <c r="C148" s="407" t="s">
        <v>263</v>
      </c>
      <c r="D148" s="408" t="s">
        <v>263</v>
      </c>
      <c r="E148" s="408"/>
      <c r="F148" s="408">
        <v>0</v>
      </c>
      <c r="G148" s="407" t="s">
        <v>443</v>
      </c>
      <c r="H148" s="408" t="s">
        <v>443</v>
      </c>
      <c r="I148" s="408"/>
      <c r="J148" s="408">
        <v>0</v>
      </c>
    </row>
    <row r="149" spans="1:10" s="363" customFormat="1" ht="11.25" thickBot="1" x14ac:dyDescent="0.3">
      <c r="A149" s="405" t="s">
        <v>259</v>
      </c>
      <c r="B149" s="406"/>
      <c r="C149" s="408">
        <v>10</v>
      </c>
      <c r="D149" s="408">
        <v>0</v>
      </c>
      <c r="E149" s="408">
        <v>10</v>
      </c>
      <c r="F149" s="408">
        <v>0</v>
      </c>
      <c r="G149" s="408">
        <v>43</v>
      </c>
      <c r="H149" s="408">
        <v>43</v>
      </c>
      <c r="I149" s="408">
        <v>0</v>
      </c>
      <c r="J149" s="408">
        <v>0</v>
      </c>
    </row>
  </sheetData>
  <mergeCells count="14">
    <mergeCell ref="G89:J89"/>
    <mergeCell ref="G3:J3"/>
    <mergeCell ref="G5:G6"/>
    <mergeCell ref="H5:H6"/>
    <mergeCell ref="I5:I6"/>
    <mergeCell ref="J5:J6"/>
    <mergeCell ref="C89:F89"/>
    <mergeCell ref="C3:F3"/>
    <mergeCell ref="A5:A6"/>
    <mergeCell ref="B5:B6"/>
    <mergeCell ref="C5:C6"/>
    <mergeCell ref="D5:D6"/>
    <mergeCell ref="E5:E6"/>
    <mergeCell ref="F5:F6"/>
  </mergeCells>
  <pageMargins left="0.11811023622047245" right="0.11811023622047245" top="0.94488188976377963" bottom="0.74803149606299213" header="0.31496062992125984" footer="0.31496062992125984"/>
  <pageSetup paperSize="9" orientation="portrait" r:id="rId1"/>
  <headerFooter>
    <oddHeader>&amp;C&amp;"-,Félkövér"&amp;9
Tiszagyulaháza Község Önkormányzatának 2014.évi költségvetési bevételei és kiadásai, előirányzat csoportonként és kiemelt előirányzatonként&amp;R&amp;"-,Dőlt"&amp;8 4.melléklet
a 10/2014. (V. 30. 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view="pageLayout" zoomScaleNormal="100" workbookViewId="0">
      <selection activeCell="E4" sqref="E4"/>
    </sheetView>
  </sheetViews>
  <sheetFormatPr defaultRowHeight="15" x14ac:dyDescent="0.25"/>
  <cols>
    <col min="1" max="1" width="4.5703125" style="95" customWidth="1"/>
    <col min="2" max="2" width="45.7109375" style="96" customWidth="1"/>
    <col min="3" max="3" width="12" style="95" customWidth="1"/>
    <col min="4" max="4" width="10.42578125" style="95" customWidth="1"/>
    <col min="5" max="5" width="47.28515625" style="95" customWidth="1"/>
    <col min="6" max="6" width="11.28515625" style="95" customWidth="1"/>
    <col min="7" max="7" width="11.140625" style="95" customWidth="1"/>
    <col min="8" max="257" width="9.140625" style="95"/>
    <col min="258" max="258" width="5.85546875" style="95" customWidth="1"/>
    <col min="259" max="259" width="47.28515625" style="95" customWidth="1"/>
    <col min="260" max="260" width="14" style="95" customWidth="1"/>
    <col min="261" max="261" width="47.28515625" style="95" customWidth="1"/>
    <col min="262" max="262" width="14" style="95" customWidth="1"/>
    <col min="263" max="263" width="4.140625" style="95" customWidth="1"/>
    <col min="264" max="513" width="9.140625" style="95"/>
    <col min="514" max="514" width="5.85546875" style="95" customWidth="1"/>
    <col min="515" max="515" width="47.28515625" style="95" customWidth="1"/>
    <col min="516" max="516" width="14" style="95" customWidth="1"/>
    <col min="517" max="517" width="47.28515625" style="95" customWidth="1"/>
    <col min="518" max="518" width="14" style="95" customWidth="1"/>
    <col min="519" max="519" width="4.140625" style="95" customWidth="1"/>
    <col min="520" max="769" width="9.140625" style="95"/>
    <col min="770" max="770" width="5.85546875" style="95" customWidth="1"/>
    <col min="771" max="771" width="47.28515625" style="95" customWidth="1"/>
    <col min="772" max="772" width="14" style="95" customWidth="1"/>
    <col min="773" max="773" width="47.28515625" style="95" customWidth="1"/>
    <col min="774" max="774" width="14" style="95" customWidth="1"/>
    <col min="775" max="775" width="4.140625" style="95" customWidth="1"/>
    <col min="776" max="1025" width="9.140625" style="95"/>
    <col min="1026" max="1026" width="5.85546875" style="95" customWidth="1"/>
    <col min="1027" max="1027" width="47.28515625" style="95" customWidth="1"/>
    <col min="1028" max="1028" width="14" style="95" customWidth="1"/>
    <col min="1029" max="1029" width="47.28515625" style="95" customWidth="1"/>
    <col min="1030" max="1030" width="14" style="95" customWidth="1"/>
    <col min="1031" max="1031" width="4.140625" style="95" customWidth="1"/>
    <col min="1032" max="1281" width="9.140625" style="95"/>
    <col min="1282" max="1282" width="5.85546875" style="95" customWidth="1"/>
    <col min="1283" max="1283" width="47.28515625" style="95" customWidth="1"/>
    <col min="1284" max="1284" width="14" style="95" customWidth="1"/>
    <col min="1285" max="1285" width="47.28515625" style="95" customWidth="1"/>
    <col min="1286" max="1286" width="14" style="95" customWidth="1"/>
    <col min="1287" max="1287" width="4.140625" style="95" customWidth="1"/>
    <col min="1288" max="1537" width="9.140625" style="95"/>
    <col min="1538" max="1538" width="5.85546875" style="95" customWidth="1"/>
    <col min="1539" max="1539" width="47.28515625" style="95" customWidth="1"/>
    <col min="1540" max="1540" width="14" style="95" customWidth="1"/>
    <col min="1541" max="1541" width="47.28515625" style="95" customWidth="1"/>
    <col min="1542" max="1542" width="14" style="95" customWidth="1"/>
    <col min="1543" max="1543" width="4.140625" style="95" customWidth="1"/>
    <col min="1544" max="1793" width="9.140625" style="95"/>
    <col min="1794" max="1794" width="5.85546875" style="95" customWidth="1"/>
    <col min="1795" max="1795" width="47.28515625" style="95" customWidth="1"/>
    <col min="1796" max="1796" width="14" style="95" customWidth="1"/>
    <col min="1797" max="1797" width="47.28515625" style="95" customWidth="1"/>
    <col min="1798" max="1798" width="14" style="95" customWidth="1"/>
    <col min="1799" max="1799" width="4.140625" style="95" customWidth="1"/>
    <col min="1800" max="2049" width="9.140625" style="95"/>
    <col min="2050" max="2050" width="5.85546875" style="95" customWidth="1"/>
    <col min="2051" max="2051" width="47.28515625" style="95" customWidth="1"/>
    <col min="2052" max="2052" width="14" style="95" customWidth="1"/>
    <col min="2053" max="2053" width="47.28515625" style="95" customWidth="1"/>
    <col min="2054" max="2054" width="14" style="95" customWidth="1"/>
    <col min="2055" max="2055" width="4.140625" style="95" customWidth="1"/>
    <col min="2056" max="2305" width="9.140625" style="95"/>
    <col min="2306" max="2306" width="5.85546875" style="95" customWidth="1"/>
    <col min="2307" max="2307" width="47.28515625" style="95" customWidth="1"/>
    <col min="2308" max="2308" width="14" style="95" customWidth="1"/>
    <col min="2309" max="2309" width="47.28515625" style="95" customWidth="1"/>
    <col min="2310" max="2310" width="14" style="95" customWidth="1"/>
    <col min="2311" max="2311" width="4.140625" style="95" customWidth="1"/>
    <col min="2312" max="2561" width="9.140625" style="95"/>
    <col min="2562" max="2562" width="5.85546875" style="95" customWidth="1"/>
    <col min="2563" max="2563" width="47.28515625" style="95" customWidth="1"/>
    <col min="2564" max="2564" width="14" style="95" customWidth="1"/>
    <col min="2565" max="2565" width="47.28515625" style="95" customWidth="1"/>
    <col min="2566" max="2566" width="14" style="95" customWidth="1"/>
    <col min="2567" max="2567" width="4.140625" style="95" customWidth="1"/>
    <col min="2568" max="2817" width="9.140625" style="95"/>
    <col min="2818" max="2818" width="5.85546875" style="95" customWidth="1"/>
    <col min="2819" max="2819" width="47.28515625" style="95" customWidth="1"/>
    <col min="2820" max="2820" width="14" style="95" customWidth="1"/>
    <col min="2821" max="2821" width="47.28515625" style="95" customWidth="1"/>
    <col min="2822" max="2822" width="14" style="95" customWidth="1"/>
    <col min="2823" max="2823" width="4.140625" style="95" customWidth="1"/>
    <col min="2824" max="3073" width="9.140625" style="95"/>
    <col min="3074" max="3074" width="5.85546875" style="95" customWidth="1"/>
    <col min="3075" max="3075" width="47.28515625" style="95" customWidth="1"/>
    <col min="3076" max="3076" width="14" style="95" customWidth="1"/>
    <col min="3077" max="3077" width="47.28515625" style="95" customWidth="1"/>
    <col min="3078" max="3078" width="14" style="95" customWidth="1"/>
    <col min="3079" max="3079" width="4.140625" style="95" customWidth="1"/>
    <col min="3080" max="3329" width="9.140625" style="95"/>
    <col min="3330" max="3330" width="5.85546875" style="95" customWidth="1"/>
    <col min="3331" max="3331" width="47.28515625" style="95" customWidth="1"/>
    <col min="3332" max="3332" width="14" style="95" customWidth="1"/>
    <col min="3333" max="3333" width="47.28515625" style="95" customWidth="1"/>
    <col min="3334" max="3334" width="14" style="95" customWidth="1"/>
    <col min="3335" max="3335" width="4.140625" style="95" customWidth="1"/>
    <col min="3336" max="3585" width="9.140625" style="95"/>
    <col min="3586" max="3586" width="5.85546875" style="95" customWidth="1"/>
    <col min="3587" max="3587" width="47.28515625" style="95" customWidth="1"/>
    <col min="3588" max="3588" width="14" style="95" customWidth="1"/>
    <col min="3589" max="3589" width="47.28515625" style="95" customWidth="1"/>
    <col min="3590" max="3590" width="14" style="95" customWidth="1"/>
    <col min="3591" max="3591" width="4.140625" style="95" customWidth="1"/>
    <col min="3592" max="3841" width="9.140625" style="95"/>
    <col min="3842" max="3842" width="5.85546875" style="95" customWidth="1"/>
    <col min="3843" max="3843" width="47.28515625" style="95" customWidth="1"/>
    <col min="3844" max="3844" width="14" style="95" customWidth="1"/>
    <col min="3845" max="3845" width="47.28515625" style="95" customWidth="1"/>
    <col min="3846" max="3846" width="14" style="95" customWidth="1"/>
    <col min="3847" max="3847" width="4.140625" style="95" customWidth="1"/>
    <col min="3848" max="4097" width="9.140625" style="95"/>
    <col min="4098" max="4098" width="5.85546875" style="95" customWidth="1"/>
    <col min="4099" max="4099" width="47.28515625" style="95" customWidth="1"/>
    <col min="4100" max="4100" width="14" style="95" customWidth="1"/>
    <col min="4101" max="4101" width="47.28515625" style="95" customWidth="1"/>
    <col min="4102" max="4102" width="14" style="95" customWidth="1"/>
    <col min="4103" max="4103" width="4.140625" style="95" customWidth="1"/>
    <col min="4104" max="4353" width="9.140625" style="95"/>
    <col min="4354" max="4354" width="5.85546875" style="95" customWidth="1"/>
    <col min="4355" max="4355" width="47.28515625" style="95" customWidth="1"/>
    <col min="4356" max="4356" width="14" style="95" customWidth="1"/>
    <col min="4357" max="4357" width="47.28515625" style="95" customWidth="1"/>
    <col min="4358" max="4358" width="14" style="95" customWidth="1"/>
    <col min="4359" max="4359" width="4.140625" style="95" customWidth="1"/>
    <col min="4360" max="4609" width="9.140625" style="95"/>
    <col min="4610" max="4610" width="5.85546875" style="95" customWidth="1"/>
    <col min="4611" max="4611" width="47.28515625" style="95" customWidth="1"/>
    <col min="4612" max="4612" width="14" style="95" customWidth="1"/>
    <col min="4613" max="4613" width="47.28515625" style="95" customWidth="1"/>
    <col min="4614" max="4614" width="14" style="95" customWidth="1"/>
    <col min="4615" max="4615" width="4.140625" style="95" customWidth="1"/>
    <col min="4616" max="4865" width="9.140625" style="95"/>
    <col min="4866" max="4866" width="5.85546875" style="95" customWidth="1"/>
    <col min="4867" max="4867" width="47.28515625" style="95" customWidth="1"/>
    <col min="4868" max="4868" width="14" style="95" customWidth="1"/>
    <col min="4869" max="4869" width="47.28515625" style="95" customWidth="1"/>
    <col min="4870" max="4870" width="14" style="95" customWidth="1"/>
    <col min="4871" max="4871" width="4.140625" style="95" customWidth="1"/>
    <col min="4872" max="5121" width="9.140625" style="95"/>
    <col min="5122" max="5122" width="5.85546875" style="95" customWidth="1"/>
    <col min="5123" max="5123" width="47.28515625" style="95" customWidth="1"/>
    <col min="5124" max="5124" width="14" style="95" customWidth="1"/>
    <col min="5125" max="5125" width="47.28515625" style="95" customWidth="1"/>
    <col min="5126" max="5126" width="14" style="95" customWidth="1"/>
    <col min="5127" max="5127" width="4.140625" style="95" customWidth="1"/>
    <col min="5128" max="5377" width="9.140625" style="95"/>
    <col min="5378" max="5378" width="5.85546875" style="95" customWidth="1"/>
    <col min="5379" max="5379" width="47.28515625" style="95" customWidth="1"/>
    <col min="5380" max="5380" width="14" style="95" customWidth="1"/>
    <col min="5381" max="5381" width="47.28515625" style="95" customWidth="1"/>
    <col min="5382" max="5382" width="14" style="95" customWidth="1"/>
    <col min="5383" max="5383" width="4.140625" style="95" customWidth="1"/>
    <col min="5384" max="5633" width="9.140625" style="95"/>
    <col min="5634" max="5634" width="5.85546875" style="95" customWidth="1"/>
    <col min="5635" max="5635" width="47.28515625" style="95" customWidth="1"/>
    <col min="5636" max="5636" width="14" style="95" customWidth="1"/>
    <col min="5637" max="5637" width="47.28515625" style="95" customWidth="1"/>
    <col min="5638" max="5638" width="14" style="95" customWidth="1"/>
    <col min="5639" max="5639" width="4.140625" style="95" customWidth="1"/>
    <col min="5640" max="5889" width="9.140625" style="95"/>
    <col min="5890" max="5890" width="5.85546875" style="95" customWidth="1"/>
    <col min="5891" max="5891" width="47.28515625" style="95" customWidth="1"/>
    <col min="5892" max="5892" width="14" style="95" customWidth="1"/>
    <col min="5893" max="5893" width="47.28515625" style="95" customWidth="1"/>
    <col min="5894" max="5894" width="14" style="95" customWidth="1"/>
    <col min="5895" max="5895" width="4.140625" style="95" customWidth="1"/>
    <col min="5896" max="6145" width="9.140625" style="95"/>
    <col min="6146" max="6146" width="5.85546875" style="95" customWidth="1"/>
    <col min="6147" max="6147" width="47.28515625" style="95" customWidth="1"/>
    <col min="6148" max="6148" width="14" style="95" customWidth="1"/>
    <col min="6149" max="6149" width="47.28515625" style="95" customWidth="1"/>
    <col min="6150" max="6150" width="14" style="95" customWidth="1"/>
    <col min="6151" max="6151" width="4.140625" style="95" customWidth="1"/>
    <col min="6152" max="6401" width="9.140625" style="95"/>
    <col min="6402" max="6402" width="5.85546875" style="95" customWidth="1"/>
    <col min="6403" max="6403" width="47.28515625" style="95" customWidth="1"/>
    <col min="6404" max="6404" width="14" style="95" customWidth="1"/>
    <col min="6405" max="6405" width="47.28515625" style="95" customWidth="1"/>
    <col min="6406" max="6406" width="14" style="95" customWidth="1"/>
    <col min="6407" max="6407" width="4.140625" style="95" customWidth="1"/>
    <col min="6408" max="6657" width="9.140625" style="95"/>
    <col min="6658" max="6658" width="5.85546875" style="95" customWidth="1"/>
    <col min="6659" max="6659" width="47.28515625" style="95" customWidth="1"/>
    <col min="6660" max="6660" width="14" style="95" customWidth="1"/>
    <col min="6661" max="6661" width="47.28515625" style="95" customWidth="1"/>
    <col min="6662" max="6662" width="14" style="95" customWidth="1"/>
    <col min="6663" max="6663" width="4.140625" style="95" customWidth="1"/>
    <col min="6664" max="6913" width="9.140625" style="95"/>
    <col min="6914" max="6914" width="5.85546875" style="95" customWidth="1"/>
    <col min="6915" max="6915" width="47.28515625" style="95" customWidth="1"/>
    <col min="6916" max="6916" width="14" style="95" customWidth="1"/>
    <col min="6917" max="6917" width="47.28515625" style="95" customWidth="1"/>
    <col min="6918" max="6918" width="14" style="95" customWidth="1"/>
    <col min="6919" max="6919" width="4.140625" style="95" customWidth="1"/>
    <col min="6920" max="7169" width="9.140625" style="95"/>
    <col min="7170" max="7170" width="5.85546875" style="95" customWidth="1"/>
    <col min="7171" max="7171" width="47.28515625" style="95" customWidth="1"/>
    <col min="7172" max="7172" width="14" style="95" customWidth="1"/>
    <col min="7173" max="7173" width="47.28515625" style="95" customWidth="1"/>
    <col min="7174" max="7174" width="14" style="95" customWidth="1"/>
    <col min="7175" max="7175" width="4.140625" style="95" customWidth="1"/>
    <col min="7176" max="7425" width="9.140625" style="95"/>
    <col min="7426" max="7426" width="5.85546875" style="95" customWidth="1"/>
    <col min="7427" max="7427" width="47.28515625" style="95" customWidth="1"/>
    <col min="7428" max="7428" width="14" style="95" customWidth="1"/>
    <col min="7429" max="7429" width="47.28515625" style="95" customWidth="1"/>
    <col min="7430" max="7430" width="14" style="95" customWidth="1"/>
    <col min="7431" max="7431" width="4.140625" style="95" customWidth="1"/>
    <col min="7432" max="7681" width="9.140625" style="95"/>
    <col min="7682" max="7682" width="5.85546875" style="95" customWidth="1"/>
    <col min="7683" max="7683" width="47.28515625" style="95" customWidth="1"/>
    <col min="7684" max="7684" width="14" style="95" customWidth="1"/>
    <col min="7685" max="7685" width="47.28515625" style="95" customWidth="1"/>
    <col min="7686" max="7686" width="14" style="95" customWidth="1"/>
    <col min="7687" max="7687" width="4.140625" style="95" customWidth="1"/>
    <col min="7688" max="7937" width="9.140625" style="95"/>
    <col min="7938" max="7938" width="5.85546875" style="95" customWidth="1"/>
    <col min="7939" max="7939" width="47.28515625" style="95" customWidth="1"/>
    <col min="7940" max="7940" width="14" style="95" customWidth="1"/>
    <col min="7941" max="7941" width="47.28515625" style="95" customWidth="1"/>
    <col min="7942" max="7942" width="14" style="95" customWidth="1"/>
    <col min="7943" max="7943" width="4.140625" style="95" customWidth="1"/>
    <col min="7944" max="8193" width="9.140625" style="95"/>
    <col min="8194" max="8194" width="5.85546875" style="95" customWidth="1"/>
    <col min="8195" max="8195" width="47.28515625" style="95" customWidth="1"/>
    <col min="8196" max="8196" width="14" style="95" customWidth="1"/>
    <col min="8197" max="8197" width="47.28515625" style="95" customWidth="1"/>
    <col min="8198" max="8198" width="14" style="95" customWidth="1"/>
    <col min="8199" max="8199" width="4.140625" style="95" customWidth="1"/>
    <col min="8200" max="8449" width="9.140625" style="95"/>
    <col min="8450" max="8450" width="5.85546875" style="95" customWidth="1"/>
    <col min="8451" max="8451" width="47.28515625" style="95" customWidth="1"/>
    <col min="8452" max="8452" width="14" style="95" customWidth="1"/>
    <col min="8453" max="8453" width="47.28515625" style="95" customWidth="1"/>
    <col min="8454" max="8454" width="14" style="95" customWidth="1"/>
    <col min="8455" max="8455" width="4.140625" style="95" customWidth="1"/>
    <col min="8456" max="8705" width="9.140625" style="95"/>
    <col min="8706" max="8706" width="5.85546875" style="95" customWidth="1"/>
    <col min="8707" max="8707" width="47.28515625" style="95" customWidth="1"/>
    <col min="8708" max="8708" width="14" style="95" customWidth="1"/>
    <col min="8709" max="8709" width="47.28515625" style="95" customWidth="1"/>
    <col min="8710" max="8710" width="14" style="95" customWidth="1"/>
    <col min="8711" max="8711" width="4.140625" style="95" customWidth="1"/>
    <col min="8712" max="8961" width="9.140625" style="95"/>
    <col min="8962" max="8962" width="5.85546875" style="95" customWidth="1"/>
    <col min="8963" max="8963" width="47.28515625" style="95" customWidth="1"/>
    <col min="8964" max="8964" width="14" style="95" customWidth="1"/>
    <col min="8965" max="8965" width="47.28515625" style="95" customWidth="1"/>
    <col min="8966" max="8966" width="14" style="95" customWidth="1"/>
    <col min="8967" max="8967" width="4.140625" style="95" customWidth="1"/>
    <col min="8968" max="9217" width="9.140625" style="95"/>
    <col min="9218" max="9218" width="5.85546875" style="95" customWidth="1"/>
    <col min="9219" max="9219" width="47.28515625" style="95" customWidth="1"/>
    <col min="9220" max="9220" width="14" style="95" customWidth="1"/>
    <col min="9221" max="9221" width="47.28515625" style="95" customWidth="1"/>
    <col min="9222" max="9222" width="14" style="95" customWidth="1"/>
    <col min="9223" max="9223" width="4.140625" style="95" customWidth="1"/>
    <col min="9224" max="9473" width="9.140625" style="95"/>
    <col min="9474" max="9474" width="5.85546875" style="95" customWidth="1"/>
    <col min="9475" max="9475" width="47.28515625" style="95" customWidth="1"/>
    <col min="9476" max="9476" width="14" style="95" customWidth="1"/>
    <col min="9477" max="9477" width="47.28515625" style="95" customWidth="1"/>
    <col min="9478" max="9478" width="14" style="95" customWidth="1"/>
    <col min="9479" max="9479" width="4.140625" style="95" customWidth="1"/>
    <col min="9480" max="9729" width="9.140625" style="95"/>
    <col min="9730" max="9730" width="5.85546875" style="95" customWidth="1"/>
    <col min="9731" max="9731" width="47.28515625" style="95" customWidth="1"/>
    <col min="9732" max="9732" width="14" style="95" customWidth="1"/>
    <col min="9733" max="9733" width="47.28515625" style="95" customWidth="1"/>
    <col min="9734" max="9734" width="14" style="95" customWidth="1"/>
    <col min="9735" max="9735" width="4.140625" style="95" customWidth="1"/>
    <col min="9736" max="9985" width="9.140625" style="95"/>
    <col min="9986" max="9986" width="5.85546875" style="95" customWidth="1"/>
    <col min="9987" max="9987" width="47.28515625" style="95" customWidth="1"/>
    <col min="9988" max="9988" width="14" style="95" customWidth="1"/>
    <col min="9989" max="9989" width="47.28515625" style="95" customWidth="1"/>
    <col min="9990" max="9990" width="14" style="95" customWidth="1"/>
    <col min="9991" max="9991" width="4.140625" style="95" customWidth="1"/>
    <col min="9992" max="10241" width="9.140625" style="95"/>
    <col min="10242" max="10242" width="5.85546875" style="95" customWidth="1"/>
    <col min="10243" max="10243" width="47.28515625" style="95" customWidth="1"/>
    <col min="10244" max="10244" width="14" style="95" customWidth="1"/>
    <col min="10245" max="10245" width="47.28515625" style="95" customWidth="1"/>
    <col min="10246" max="10246" width="14" style="95" customWidth="1"/>
    <col min="10247" max="10247" width="4.140625" style="95" customWidth="1"/>
    <col min="10248" max="10497" width="9.140625" style="95"/>
    <col min="10498" max="10498" width="5.85546875" style="95" customWidth="1"/>
    <col min="10499" max="10499" width="47.28515625" style="95" customWidth="1"/>
    <col min="10500" max="10500" width="14" style="95" customWidth="1"/>
    <col min="10501" max="10501" width="47.28515625" style="95" customWidth="1"/>
    <col min="10502" max="10502" width="14" style="95" customWidth="1"/>
    <col min="10503" max="10503" width="4.140625" style="95" customWidth="1"/>
    <col min="10504" max="10753" width="9.140625" style="95"/>
    <col min="10754" max="10754" width="5.85546875" style="95" customWidth="1"/>
    <col min="10755" max="10755" width="47.28515625" style="95" customWidth="1"/>
    <col min="10756" max="10756" width="14" style="95" customWidth="1"/>
    <col min="10757" max="10757" width="47.28515625" style="95" customWidth="1"/>
    <col min="10758" max="10758" width="14" style="95" customWidth="1"/>
    <col min="10759" max="10759" width="4.140625" style="95" customWidth="1"/>
    <col min="10760" max="11009" width="9.140625" style="95"/>
    <col min="11010" max="11010" width="5.85546875" style="95" customWidth="1"/>
    <col min="11011" max="11011" width="47.28515625" style="95" customWidth="1"/>
    <col min="11012" max="11012" width="14" style="95" customWidth="1"/>
    <col min="11013" max="11013" width="47.28515625" style="95" customWidth="1"/>
    <col min="11014" max="11014" width="14" style="95" customWidth="1"/>
    <col min="11015" max="11015" width="4.140625" style="95" customWidth="1"/>
    <col min="11016" max="11265" width="9.140625" style="95"/>
    <col min="11266" max="11266" width="5.85546875" style="95" customWidth="1"/>
    <col min="11267" max="11267" width="47.28515625" style="95" customWidth="1"/>
    <col min="11268" max="11268" width="14" style="95" customWidth="1"/>
    <col min="11269" max="11269" width="47.28515625" style="95" customWidth="1"/>
    <col min="11270" max="11270" width="14" style="95" customWidth="1"/>
    <col min="11271" max="11271" width="4.140625" style="95" customWidth="1"/>
    <col min="11272" max="11521" width="9.140625" style="95"/>
    <col min="11522" max="11522" width="5.85546875" style="95" customWidth="1"/>
    <col min="11523" max="11523" width="47.28515625" style="95" customWidth="1"/>
    <col min="11524" max="11524" width="14" style="95" customWidth="1"/>
    <col min="11525" max="11525" width="47.28515625" style="95" customWidth="1"/>
    <col min="11526" max="11526" width="14" style="95" customWidth="1"/>
    <col min="11527" max="11527" width="4.140625" style="95" customWidth="1"/>
    <col min="11528" max="11777" width="9.140625" style="95"/>
    <col min="11778" max="11778" width="5.85546875" style="95" customWidth="1"/>
    <col min="11779" max="11779" width="47.28515625" style="95" customWidth="1"/>
    <col min="11780" max="11780" width="14" style="95" customWidth="1"/>
    <col min="11781" max="11781" width="47.28515625" style="95" customWidth="1"/>
    <col min="11782" max="11782" width="14" style="95" customWidth="1"/>
    <col min="11783" max="11783" width="4.140625" style="95" customWidth="1"/>
    <col min="11784" max="12033" width="9.140625" style="95"/>
    <col min="12034" max="12034" width="5.85546875" style="95" customWidth="1"/>
    <col min="12035" max="12035" width="47.28515625" style="95" customWidth="1"/>
    <col min="12036" max="12036" width="14" style="95" customWidth="1"/>
    <col min="12037" max="12037" width="47.28515625" style="95" customWidth="1"/>
    <col min="12038" max="12038" width="14" style="95" customWidth="1"/>
    <col min="12039" max="12039" width="4.140625" style="95" customWidth="1"/>
    <col min="12040" max="12289" width="9.140625" style="95"/>
    <col min="12290" max="12290" width="5.85546875" style="95" customWidth="1"/>
    <col min="12291" max="12291" width="47.28515625" style="95" customWidth="1"/>
    <col min="12292" max="12292" width="14" style="95" customWidth="1"/>
    <col min="12293" max="12293" width="47.28515625" style="95" customWidth="1"/>
    <col min="12294" max="12294" width="14" style="95" customWidth="1"/>
    <col min="12295" max="12295" width="4.140625" style="95" customWidth="1"/>
    <col min="12296" max="12545" width="9.140625" style="95"/>
    <col min="12546" max="12546" width="5.85546875" style="95" customWidth="1"/>
    <col min="12547" max="12547" width="47.28515625" style="95" customWidth="1"/>
    <col min="12548" max="12548" width="14" style="95" customWidth="1"/>
    <col min="12549" max="12549" width="47.28515625" style="95" customWidth="1"/>
    <col min="12550" max="12550" width="14" style="95" customWidth="1"/>
    <col min="12551" max="12551" width="4.140625" style="95" customWidth="1"/>
    <col min="12552" max="12801" width="9.140625" style="95"/>
    <col min="12802" max="12802" width="5.85546875" style="95" customWidth="1"/>
    <col min="12803" max="12803" width="47.28515625" style="95" customWidth="1"/>
    <col min="12804" max="12804" width="14" style="95" customWidth="1"/>
    <col min="12805" max="12805" width="47.28515625" style="95" customWidth="1"/>
    <col min="12806" max="12806" width="14" style="95" customWidth="1"/>
    <col min="12807" max="12807" width="4.140625" style="95" customWidth="1"/>
    <col min="12808" max="13057" width="9.140625" style="95"/>
    <col min="13058" max="13058" width="5.85546875" style="95" customWidth="1"/>
    <col min="13059" max="13059" width="47.28515625" style="95" customWidth="1"/>
    <col min="13060" max="13060" width="14" style="95" customWidth="1"/>
    <col min="13061" max="13061" width="47.28515625" style="95" customWidth="1"/>
    <col min="13062" max="13062" width="14" style="95" customWidth="1"/>
    <col min="13063" max="13063" width="4.140625" style="95" customWidth="1"/>
    <col min="13064" max="13313" width="9.140625" style="95"/>
    <col min="13314" max="13314" width="5.85546875" style="95" customWidth="1"/>
    <col min="13315" max="13315" width="47.28515625" style="95" customWidth="1"/>
    <col min="13316" max="13316" width="14" style="95" customWidth="1"/>
    <col min="13317" max="13317" width="47.28515625" style="95" customWidth="1"/>
    <col min="13318" max="13318" width="14" style="95" customWidth="1"/>
    <col min="13319" max="13319" width="4.140625" style="95" customWidth="1"/>
    <col min="13320" max="13569" width="9.140625" style="95"/>
    <col min="13570" max="13570" width="5.85546875" style="95" customWidth="1"/>
    <col min="13571" max="13571" width="47.28515625" style="95" customWidth="1"/>
    <col min="13572" max="13572" width="14" style="95" customWidth="1"/>
    <col min="13573" max="13573" width="47.28515625" style="95" customWidth="1"/>
    <col min="13574" max="13574" width="14" style="95" customWidth="1"/>
    <col min="13575" max="13575" width="4.140625" style="95" customWidth="1"/>
    <col min="13576" max="13825" width="9.140625" style="95"/>
    <col min="13826" max="13826" width="5.85546875" style="95" customWidth="1"/>
    <col min="13827" max="13827" width="47.28515625" style="95" customWidth="1"/>
    <col min="13828" max="13828" width="14" style="95" customWidth="1"/>
    <col min="13829" max="13829" width="47.28515625" style="95" customWidth="1"/>
    <col min="13830" max="13830" width="14" style="95" customWidth="1"/>
    <col min="13831" max="13831" width="4.140625" style="95" customWidth="1"/>
    <col min="13832" max="14081" width="9.140625" style="95"/>
    <col min="14082" max="14082" width="5.85546875" style="95" customWidth="1"/>
    <col min="14083" max="14083" width="47.28515625" style="95" customWidth="1"/>
    <col min="14084" max="14084" width="14" style="95" customWidth="1"/>
    <col min="14085" max="14085" width="47.28515625" style="95" customWidth="1"/>
    <col min="14086" max="14086" width="14" style="95" customWidth="1"/>
    <col min="14087" max="14087" width="4.140625" style="95" customWidth="1"/>
    <col min="14088" max="14337" width="9.140625" style="95"/>
    <col min="14338" max="14338" width="5.85546875" style="95" customWidth="1"/>
    <col min="14339" max="14339" width="47.28515625" style="95" customWidth="1"/>
    <col min="14340" max="14340" width="14" style="95" customWidth="1"/>
    <col min="14341" max="14341" width="47.28515625" style="95" customWidth="1"/>
    <col min="14342" max="14342" width="14" style="95" customWidth="1"/>
    <col min="14343" max="14343" width="4.140625" style="95" customWidth="1"/>
    <col min="14344" max="14593" width="9.140625" style="95"/>
    <col min="14594" max="14594" width="5.85546875" style="95" customWidth="1"/>
    <col min="14595" max="14595" width="47.28515625" style="95" customWidth="1"/>
    <col min="14596" max="14596" width="14" style="95" customWidth="1"/>
    <col min="14597" max="14597" width="47.28515625" style="95" customWidth="1"/>
    <col min="14598" max="14598" width="14" style="95" customWidth="1"/>
    <col min="14599" max="14599" width="4.140625" style="95" customWidth="1"/>
    <col min="14600" max="14849" width="9.140625" style="95"/>
    <col min="14850" max="14850" width="5.85546875" style="95" customWidth="1"/>
    <col min="14851" max="14851" width="47.28515625" style="95" customWidth="1"/>
    <col min="14852" max="14852" width="14" style="95" customWidth="1"/>
    <col min="14853" max="14853" width="47.28515625" style="95" customWidth="1"/>
    <col min="14854" max="14854" width="14" style="95" customWidth="1"/>
    <col min="14855" max="14855" width="4.140625" style="95" customWidth="1"/>
    <col min="14856" max="15105" width="9.140625" style="95"/>
    <col min="15106" max="15106" width="5.85546875" style="95" customWidth="1"/>
    <col min="15107" max="15107" width="47.28515625" style="95" customWidth="1"/>
    <col min="15108" max="15108" width="14" style="95" customWidth="1"/>
    <col min="15109" max="15109" width="47.28515625" style="95" customWidth="1"/>
    <col min="15110" max="15110" width="14" style="95" customWidth="1"/>
    <col min="15111" max="15111" width="4.140625" style="95" customWidth="1"/>
    <col min="15112" max="15361" width="9.140625" style="95"/>
    <col min="15362" max="15362" width="5.85546875" style="95" customWidth="1"/>
    <col min="15363" max="15363" width="47.28515625" style="95" customWidth="1"/>
    <col min="15364" max="15364" width="14" style="95" customWidth="1"/>
    <col min="15365" max="15365" width="47.28515625" style="95" customWidth="1"/>
    <col min="15366" max="15366" width="14" style="95" customWidth="1"/>
    <col min="15367" max="15367" width="4.140625" style="95" customWidth="1"/>
    <col min="15368" max="15617" width="9.140625" style="95"/>
    <col min="15618" max="15618" width="5.85546875" style="95" customWidth="1"/>
    <col min="15619" max="15619" width="47.28515625" style="95" customWidth="1"/>
    <col min="15620" max="15620" width="14" style="95" customWidth="1"/>
    <col min="15621" max="15621" width="47.28515625" style="95" customWidth="1"/>
    <col min="15622" max="15622" width="14" style="95" customWidth="1"/>
    <col min="15623" max="15623" width="4.140625" style="95" customWidth="1"/>
    <col min="15624" max="15873" width="9.140625" style="95"/>
    <col min="15874" max="15874" width="5.85546875" style="95" customWidth="1"/>
    <col min="15875" max="15875" width="47.28515625" style="95" customWidth="1"/>
    <col min="15876" max="15876" width="14" style="95" customWidth="1"/>
    <col min="15877" max="15877" width="47.28515625" style="95" customWidth="1"/>
    <col min="15878" max="15878" width="14" style="95" customWidth="1"/>
    <col min="15879" max="15879" width="4.140625" style="95" customWidth="1"/>
    <col min="15880" max="16129" width="9.140625" style="95"/>
    <col min="16130" max="16130" width="5.85546875" style="95" customWidth="1"/>
    <col min="16131" max="16131" width="47.28515625" style="95" customWidth="1"/>
    <col min="16132" max="16132" width="14" style="95" customWidth="1"/>
    <col min="16133" max="16133" width="47.28515625" style="95" customWidth="1"/>
    <col min="16134" max="16134" width="14" style="95" customWidth="1"/>
    <col min="16135" max="16135" width="4.140625" style="95" customWidth="1"/>
    <col min="16136" max="16384" width="9.140625" style="95"/>
  </cols>
  <sheetData>
    <row r="3" spans="1:7" ht="15.75" thickBot="1" x14ac:dyDescent="0.3">
      <c r="F3" s="15"/>
      <c r="G3" s="15" t="s">
        <v>249</v>
      </c>
    </row>
    <row r="4" spans="1:7" ht="18" customHeight="1" thickBot="1" x14ac:dyDescent="0.3">
      <c r="A4" s="500" t="s">
        <v>2</v>
      </c>
      <c r="B4" s="36" t="s">
        <v>254</v>
      </c>
      <c r="C4" s="37"/>
      <c r="D4" s="37"/>
      <c r="E4" s="36" t="s">
        <v>257</v>
      </c>
      <c r="F4" s="38"/>
      <c r="G4" s="38"/>
    </row>
    <row r="5" spans="1:7" s="42" customFormat="1" ht="35.25" customHeight="1" thickBot="1" x14ac:dyDescent="0.3">
      <c r="A5" s="501"/>
      <c r="B5" s="39" t="s">
        <v>273</v>
      </c>
      <c r="C5" s="40" t="s">
        <v>437</v>
      </c>
      <c r="D5" s="40" t="s">
        <v>438</v>
      </c>
      <c r="E5" s="39" t="s">
        <v>273</v>
      </c>
      <c r="F5" s="41" t="s">
        <v>437</v>
      </c>
      <c r="G5" s="41" t="s">
        <v>438</v>
      </c>
    </row>
    <row r="6" spans="1:7" s="47" customFormat="1" ht="12" customHeight="1" thickBot="1" x14ac:dyDescent="0.3">
      <c r="A6" s="43" t="s">
        <v>240</v>
      </c>
      <c r="B6" s="44" t="s">
        <v>241</v>
      </c>
      <c r="C6" s="45" t="s">
        <v>242</v>
      </c>
      <c r="D6" s="45" t="s">
        <v>250</v>
      </c>
      <c r="E6" s="44" t="s">
        <v>251</v>
      </c>
      <c r="F6" s="46" t="s">
        <v>252</v>
      </c>
      <c r="G6" s="46" t="s">
        <v>387</v>
      </c>
    </row>
    <row r="7" spans="1:7" ht="12.95" customHeight="1" x14ac:dyDescent="0.25">
      <c r="A7" s="97" t="s">
        <v>5</v>
      </c>
      <c r="B7" s="49" t="s">
        <v>274</v>
      </c>
      <c r="C7" s="50">
        <v>65680</v>
      </c>
      <c r="D7" s="50">
        <v>68232</v>
      </c>
      <c r="E7" s="49" t="s">
        <v>275</v>
      </c>
      <c r="F7" s="51">
        <v>39670</v>
      </c>
      <c r="G7" s="51">
        <v>74119</v>
      </c>
    </row>
    <row r="8" spans="1:7" ht="12.95" customHeight="1" x14ac:dyDescent="0.25">
      <c r="A8" s="98" t="s">
        <v>19</v>
      </c>
      <c r="B8" s="53" t="s">
        <v>276</v>
      </c>
      <c r="C8" s="54"/>
      <c r="D8" s="54"/>
      <c r="E8" s="53" t="s">
        <v>168</v>
      </c>
      <c r="F8" s="55">
        <v>9020</v>
      </c>
      <c r="G8" s="55">
        <v>14345</v>
      </c>
    </row>
    <row r="9" spans="1:7" ht="12.95" customHeight="1" x14ac:dyDescent="0.25">
      <c r="A9" s="98" t="s">
        <v>33</v>
      </c>
      <c r="B9" s="53" t="s">
        <v>277</v>
      </c>
      <c r="C9" s="54"/>
      <c r="D9" s="54"/>
      <c r="E9" s="53" t="s">
        <v>278</v>
      </c>
      <c r="F9" s="55">
        <v>30423</v>
      </c>
      <c r="G9" s="55">
        <v>43045</v>
      </c>
    </row>
    <row r="10" spans="1:7" ht="12.95" customHeight="1" x14ac:dyDescent="0.25">
      <c r="A10" s="98" t="s">
        <v>213</v>
      </c>
      <c r="B10" s="53" t="s">
        <v>279</v>
      </c>
      <c r="C10" s="54">
        <f>6155-1749</f>
        <v>4406</v>
      </c>
      <c r="D10" s="54">
        <f>6155-1749</f>
        <v>4406</v>
      </c>
      <c r="E10" s="53" t="s">
        <v>170</v>
      </c>
      <c r="F10" s="55">
        <v>8035</v>
      </c>
      <c r="G10" s="55">
        <v>8035</v>
      </c>
    </row>
    <row r="11" spans="1:7" ht="12.95" customHeight="1" x14ac:dyDescent="0.25">
      <c r="A11" s="98" t="s">
        <v>61</v>
      </c>
      <c r="B11" s="56" t="s">
        <v>280</v>
      </c>
      <c r="C11" s="54">
        <v>15815</v>
      </c>
      <c r="D11" s="54">
        <f>58356-2667</f>
        <v>55689</v>
      </c>
      <c r="E11" s="53" t="s">
        <v>172</v>
      </c>
      <c r="F11" s="55">
        <v>7139</v>
      </c>
      <c r="G11" s="55">
        <v>12870</v>
      </c>
    </row>
    <row r="12" spans="1:7" ht="12.95" customHeight="1" x14ac:dyDescent="0.25">
      <c r="A12" s="98" t="s">
        <v>83</v>
      </c>
      <c r="B12" s="53" t="s">
        <v>281</v>
      </c>
      <c r="C12" s="57"/>
      <c r="D12" s="57"/>
      <c r="E12" s="53" t="s">
        <v>282</v>
      </c>
      <c r="F12" s="55">
        <v>500</v>
      </c>
      <c r="G12" s="55">
        <v>500</v>
      </c>
    </row>
    <row r="13" spans="1:7" ht="12.95" customHeight="1" x14ac:dyDescent="0.25">
      <c r="A13" s="98" t="s">
        <v>224</v>
      </c>
      <c r="B13" s="53" t="s">
        <v>82</v>
      </c>
      <c r="C13" s="54">
        <v>8886</v>
      </c>
      <c r="D13" s="54">
        <v>14254</v>
      </c>
      <c r="E13" s="58"/>
      <c r="F13" s="55"/>
      <c r="G13" s="55"/>
    </row>
    <row r="14" spans="1:7" ht="12.95" customHeight="1" x14ac:dyDescent="0.25">
      <c r="A14" s="98" t="s">
        <v>105</v>
      </c>
      <c r="B14" s="58" t="s">
        <v>445</v>
      </c>
      <c r="C14" s="54"/>
      <c r="D14" s="54">
        <v>1201</v>
      </c>
      <c r="E14" s="58"/>
      <c r="F14" s="55"/>
      <c r="G14" s="55"/>
    </row>
    <row r="15" spans="1:7" ht="12.95" customHeight="1" x14ac:dyDescent="0.25">
      <c r="A15" s="98" t="s">
        <v>115</v>
      </c>
      <c r="B15" s="59"/>
      <c r="C15" s="57"/>
      <c r="D15" s="57"/>
      <c r="E15" s="58"/>
      <c r="F15" s="55"/>
      <c r="G15" s="55"/>
    </row>
    <row r="16" spans="1:7" ht="12.95" customHeight="1" x14ac:dyDescent="0.25">
      <c r="A16" s="98" t="s">
        <v>236</v>
      </c>
      <c r="B16" s="58"/>
      <c r="C16" s="54"/>
      <c r="D16" s="54"/>
      <c r="E16" s="58"/>
      <c r="F16" s="55"/>
      <c r="G16" s="55"/>
    </row>
    <row r="17" spans="1:7" ht="12.95" customHeight="1" x14ac:dyDescent="0.25">
      <c r="A17" s="98" t="s">
        <v>283</v>
      </c>
      <c r="B17" s="58"/>
      <c r="C17" s="54"/>
      <c r="D17" s="54"/>
      <c r="E17" s="58"/>
      <c r="F17" s="55"/>
      <c r="G17" s="55"/>
    </row>
    <row r="18" spans="1:7" ht="12.95" customHeight="1" thickBot="1" x14ac:dyDescent="0.3">
      <c r="A18" s="98" t="s">
        <v>284</v>
      </c>
      <c r="B18" s="60"/>
      <c r="C18" s="61"/>
      <c r="D18" s="61"/>
      <c r="E18" s="58"/>
      <c r="F18" s="62"/>
      <c r="G18" s="62"/>
    </row>
    <row r="19" spans="1:7" ht="15.95" customHeight="1" thickBot="1" x14ac:dyDescent="0.3">
      <c r="A19" s="63" t="s">
        <v>285</v>
      </c>
      <c r="B19" s="64" t="s">
        <v>286</v>
      </c>
      <c r="C19" s="65">
        <f>+C7+C8+C10+C11+C13+C14+C15+C16+C17+C18</f>
        <v>94787</v>
      </c>
      <c r="D19" s="65">
        <f>+D7+D8+D10+D11+D13+D14+D15+D16+D17+D18</f>
        <v>143782</v>
      </c>
      <c r="E19" s="64" t="s">
        <v>287</v>
      </c>
      <c r="F19" s="66">
        <f>SUM(F7:F18)</f>
        <v>94787</v>
      </c>
      <c r="G19" s="66">
        <f>SUM(G7:G18)</f>
        <v>152914</v>
      </c>
    </row>
    <row r="20" spans="1:7" ht="12.95" customHeight="1" x14ac:dyDescent="0.25">
      <c r="A20" s="67" t="s">
        <v>288</v>
      </c>
      <c r="B20" s="68" t="s">
        <v>289</v>
      </c>
      <c r="C20" s="69">
        <f>+C21+C22+C23+C24</f>
        <v>0</v>
      </c>
      <c r="D20" s="69">
        <f>+D21+D22+D23+D24</f>
        <v>9132</v>
      </c>
      <c r="E20" s="70" t="s">
        <v>290</v>
      </c>
      <c r="F20" s="71"/>
      <c r="G20" s="71"/>
    </row>
    <row r="21" spans="1:7" ht="12.95" customHeight="1" x14ac:dyDescent="0.25">
      <c r="A21" s="72" t="s">
        <v>291</v>
      </c>
      <c r="B21" s="70" t="s">
        <v>292</v>
      </c>
      <c r="C21" s="73"/>
      <c r="D21" s="73">
        <f>10632-1500</f>
        <v>9132</v>
      </c>
      <c r="E21" s="70" t="s">
        <v>293</v>
      </c>
      <c r="F21" s="74"/>
      <c r="G21" s="74"/>
    </row>
    <row r="22" spans="1:7" ht="12.95" customHeight="1" x14ac:dyDescent="0.25">
      <c r="A22" s="72" t="s">
        <v>294</v>
      </c>
      <c r="B22" s="70" t="s">
        <v>295</v>
      </c>
      <c r="C22" s="73"/>
      <c r="D22" s="73"/>
      <c r="E22" s="70" t="s">
        <v>296</v>
      </c>
      <c r="F22" s="74"/>
      <c r="G22" s="74"/>
    </row>
    <row r="23" spans="1:7" ht="12.95" customHeight="1" x14ac:dyDescent="0.25">
      <c r="A23" s="72" t="s">
        <v>297</v>
      </c>
      <c r="B23" s="70" t="s">
        <v>298</v>
      </c>
      <c r="C23" s="73"/>
      <c r="D23" s="73"/>
      <c r="E23" s="70" t="s">
        <v>299</v>
      </c>
      <c r="F23" s="74"/>
      <c r="G23" s="74"/>
    </row>
    <row r="24" spans="1:7" ht="12.95" customHeight="1" x14ac:dyDescent="0.25">
      <c r="A24" s="72" t="s">
        <v>300</v>
      </c>
      <c r="B24" s="70" t="s">
        <v>301</v>
      </c>
      <c r="C24" s="73"/>
      <c r="D24" s="73"/>
      <c r="E24" s="68" t="s">
        <v>302</v>
      </c>
      <c r="F24" s="74"/>
      <c r="G24" s="74"/>
    </row>
    <row r="25" spans="1:7" ht="12.95" customHeight="1" x14ac:dyDescent="0.25">
      <c r="A25" s="72" t="s">
        <v>303</v>
      </c>
      <c r="B25" s="70" t="s">
        <v>304</v>
      </c>
      <c r="C25" s="75">
        <f>C26</f>
        <v>0</v>
      </c>
      <c r="D25" s="75">
        <f>D26</f>
        <v>0</v>
      </c>
      <c r="E25" s="70" t="s">
        <v>305</v>
      </c>
      <c r="F25" s="74"/>
      <c r="G25" s="74"/>
    </row>
    <row r="26" spans="1:7" ht="12.95" customHeight="1" x14ac:dyDescent="0.25">
      <c r="A26" s="67" t="s">
        <v>306</v>
      </c>
      <c r="B26" s="68" t="s">
        <v>307</v>
      </c>
      <c r="C26" s="76">
        <v>0</v>
      </c>
      <c r="D26" s="76">
        <v>0</v>
      </c>
      <c r="E26" s="49" t="s">
        <v>308</v>
      </c>
      <c r="F26" s="71"/>
      <c r="G26" s="71"/>
    </row>
    <row r="27" spans="1:7" ht="12.95" customHeight="1" thickBot="1" x14ac:dyDescent="0.3">
      <c r="A27" s="72" t="s">
        <v>309</v>
      </c>
      <c r="B27" s="70" t="s">
        <v>310</v>
      </c>
      <c r="C27" s="73"/>
      <c r="D27" s="73"/>
      <c r="E27" s="58"/>
      <c r="F27" s="74"/>
      <c r="G27" s="74"/>
    </row>
    <row r="28" spans="1:7" ht="15.95" customHeight="1" thickBot="1" x14ac:dyDescent="0.3">
      <c r="A28" s="63" t="s">
        <v>311</v>
      </c>
      <c r="B28" s="64" t="s">
        <v>312</v>
      </c>
      <c r="C28" s="65">
        <f>+C20+C25</f>
        <v>0</v>
      </c>
      <c r="D28" s="65">
        <f>+D20+D25</f>
        <v>9132</v>
      </c>
      <c r="E28" s="64" t="s">
        <v>313</v>
      </c>
      <c r="F28" s="66">
        <f>SUM(F20:F27)</f>
        <v>0</v>
      </c>
      <c r="G28" s="66">
        <f>SUM(G20:G27)</f>
        <v>0</v>
      </c>
    </row>
    <row r="29" spans="1:7" ht="26.25" thickBot="1" x14ac:dyDescent="0.3">
      <c r="A29" s="63" t="s">
        <v>314</v>
      </c>
      <c r="B29" s="77" t="s">
        <v>315</v>
      </c>
      <c r="C29" s="78">
        <f>+C19+C28</f>
        <v>94787</v>
      </c>
      <c r="D29" s="78">
        <f>+D19+D28</f>
        <v>152914</v>
      </c>
      <c r="E29" s="77" t="s">
        <v>316</v>
      </c>
      <c r="F29" s="78">
        <f>+F19+F28</f>
        <v>94787</v>
      </c>
      <c r="G29" s="78">
        <f>+G19+G28</f>
        <v>152914</v>
      </c>
    </row>
    <row r="30" spans="1:7" ht="26.25" thickBot="1" x14ac:dyDescent="0.3">
      <c r="A30" s="63" t="s">
        <v>317</v>
      </c>
      <c r="B30" s="77" t="s">
        <v>318</v>
      </c>
      <c r="C30" s="78"/>
      <c r="D30" s="78"/>
      <c r="E30" s="77" t="s">
        <v>319</v>
      </c>
      <c r="F30" s="78"/>
      <c r="G30" s="78"/>
    </row>
    <row r="31" spans="1:7" ht="26.25" thickBot="1" x14ac:dyDescent="0.3">
      <c r="A31" s="63" t="s">
        <v>320</v>
      </c>
      <c r="B31" s="77" t="s">
        <v>321</v>
      </c>
      <c r="C31" s="78"/>
      <c r="D31" s="78"/>
      <c r="E31" s="77" t="s">
        <v>322</v>
      </c>
      <c r="F31" s="78"/>
      <c r="G31" s="78"/>
    </row>
    <row r="32" spans="1:7" ht="18.75" x14ac:dyDescent="0.25">
      <c r="B32" s="502"/>
      <c r="C32" s="502"/>
      <c r="D32" s="502"/>
      <c r="E32" s="502"/>
    </row>
  </sheetData>
  <mergeCells count="2">
    <mergeCell ref="A4:A5"/>
    <mergeCell ref="B32:E32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
Tiszagyulaháza Község 2014. évi működési bevételeinek és kiadásainak mérlege&amp;R&amp;"-,Dőlt"&amp;8 5.melléklet
a 10/2014. (V. 30. )Önkormányzati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Layout" zoomScaleNormal="100" workbookViewId="0">
      <selection activeCell="E15" sqref="E15"/>
    </sheetView>
  </sheetViews>
  <sheetFormatPr defaultRowHeight="15" x14ac:dyDescent="0.25"/>
  <cols>
    <col min="1" max="1" width="5.85546875" style="32" customWidth="1"/>
    <col min="2" max="2" width="42.7109375" style="35" customWidth="1"/>
    <col min="3" max="3" width="12.7109375" style="32" customWidth="1"/>
    <col min="4" max="4" width="11.140625" style="32" customWidth="1"/>
    <col min="5" max="5" width="43" style="32" customWidth="1"/>
    <col min="6" max="7" width="14" style="32" customWidth="1"/>
    <col min="8" max="257" width="9.140625" style="32"/>
    <col min="258" max="258" width="5.85546875" style="32" customWidth="1"/>
    <col min="259" max="259" width="47.28515625" style="32" customWidth="1"/>
    <col min="260" max="260" width="14" style="32" customWidth="1"/>
    <col min="261" max="261" width="47.28515625" style="32" customWidth="1"/>
    <col min="262" max="262" width="14" style="32" customWidth="1"/>
    <col min="263" max="263" width="4.140625" style="32" customWidth="1"/>
    <col min="264" max="513" width="9.140625" style="32"/>
    <col min="514" max="514" width="5.85546875" style="32" customWidth="1"/>
    <col min="515" max="515" width="47.28515625" style="32" customWidth="1"/>
    <col min="516" max="516" width="14" style="32" customWidth="1"/>
    <col min="517" max="517" width="47.28515625" style="32" customWidth="1"/>
    <col min="518" max="518" width="14" style="32" customWidth="1"/>
    <col min="519" max="519" width="4.140625" style="32" customWidth="1"/>
    <col min="520" max="769" width="9.140625" style="32"/>
    <col min="770" max="770" width="5.85546875" style="32" customWidth="1"/>
    <col min="771" max="771" width="47.28515625" style="32" customWidth="1"/>
    <col min="772" max="772" width="14" style="32" customWidth="1"/>
    <col min="773" max="773" width="47.28515625" style="32" customWidth="1"/>
    <col min="774" max="774" width="14" style="32" customWidth="1"/>
    <col min="775" max="775" width="4.140625" style="32" customWidth="1"/>
    <col min="776" max="1025" width="9.140625" style="32"/>
    <col min="1026" max="1026" width="5.85546875" style="32" customWidth="1"/>
    <col min="1027" max="1027" width="47.28515625" style="32" customWidth="1"/>
    <col min="1028" max="1028" width="14" style="32" customWidth="1"/>
    <col min="1029" max="1029" width="47.28515625" style="32" customWidth="1"/>
    <col min="1030" max="1030" width="14" style="32" customWidth="1"/>
    <col min="1031" max="1031" width="4.140625" style="32" customWidth="1"/>
    <col min="1032" max="1281" width="9.140625" style="32"/>
    <col min="1282" max="1282" width="5.85546875" style="32" customWidth="1"/>
    <col min="1283" max="1283" width="47.28515625" style="32" customWidth="1"/>
    <col min="1284" max="1284" width="14" style="32" customWidth="1"/>
    <col min="1285" max="1285" width="47.28515625" style="32" customWidth="1"/>
    <col min="1286" max="1286" width="14" style="32" customWidth="1"/>
    <col min="1287" max="1287" width="4.140625" style="32" customWidth="1"/>
    <col min="1288" max="1537" width="9.140625" style="32"/>
    <col min="1538" max="1538" width="5.85546875" style="32" customWidth="1"/>
    <col min="1539" max="1539" width="47.28515625" style="32" customWidth="1"/>
    <col min="1540" max="1540" width="14" style="32" customWidth="1"/>
    <col min="1541" max="1541" width="47.28515625" style="32" customWidth="1"/>
    <col min="1542" max="1542" width="14" style="32" customWidth="1"/>
    <col min="1543" max="1543" width="4.140625" style="32" customWidth="1"/>
    <col min="1544" max="1793" width="9.140625" style="32"/>
    <col min="1794" max="1794" width="5.85546875" style="32" customWidth="1"/>
    <col min="1795" max="1795" width="47.28515625" style="32" customWidth="1"/>
    <col min="1796" max="1796" width="14" style="32" customWidth="1"/>
    <col min="1797" max="1797" width="47.28515625" style="32" customWidth="1"/>
    <col min="1798" max="1798" width="14" style="32" customWidth="1"/>
    <col min="1799" max="1799" width="4.140625" style="32" customWidth="1"/>
    <col min="1800" max="2049" width="9.140625" style="32"/>
    <col min="2050" max="2050" width="5.85546875" style="32" customWidth="1"/>
    <col min="2051" max="2051" width="47.28515625" style="32" customWidth="1"/>
    <col min="2052" max="2052" width="14" style="32" customWidth="1"/>
    <col min="2053" max="2053" width="47.28515625" style="32" customWidth="1"/>
    <col min="2054" max="2054" width="14" style="32" customWidth="1"/>
    <col min="2055" max="2055" width="4.140625" style="32" customWidth="1"/>
    <col min="2056" max="2305" width="9.140625" style="32"/>
    <col min="2306" max="2306" width="5.85546875" style="32" customWidth="1"/>
    <col min="2307" max="2307" width="47.28515625" style="32" customWidth="1"/>
    <col min="2308" max="2308" width="14" style="32" customWidth="1"/>
    <col min="2309" max="2309" width="47.28515625" style="32" customWidth="1"/>
    <col min="2310" max="2310" width="14" style="32" customWidth="1"/>
    <col min="2311" max="2311" width="4.140625" style="32" customWidth="1"/>
    <col min="2312" max="2561" width="9.140625" style="32"/>
    <col min="2562" max="2562" width="5.85546875" style="32" customWidth="1"/>
    <col min="2563" max="2563" width="47.28515625" style="32" customWidth="1"/>
    <col min="2564" max="2564" width="14" style="32" customWidth="1"/>
    <col min="2565" max="2565" width="47.28515625" style="32" customWidth="1"/>
    <col min="2566" max="2566" width="14" style="32" customWidth="1"/>
    <col min="2567" max="2567" width="4.140625" style="32" customWidth="1"/>
    <col min="2568" max="2817" width="9.140625" style="32"/>
    <col min="2818" max="2818" width="5.85546875" style="32" customWidth="1"/>
    <col min="2819" max="2819" width="47.28515625" style="32" customWidth="1"/>
    <col min="2820" max="2820" width="14" style="32" customWidth="1"/>
    <col min="2821" max="2821" width="47.28515625" style="32" customWidth="1"/>
    <col min="2822" max="2822" width="14" style="32" customWidth="1"/>
    <col min="2823" max="2823" width="4.140625" style="32" customWidth="1"/>
    <col min="2824" max="3073" width="9.140625" style="32"/>
    <col min="3074" max="3074" width="5.85546875" style="32" customWidth="1"/>
    <col min="3075" max="3075" width="47.28515625" style="32" customWidth="1"/>
    <col min="3076" max="3076" width="14" style="32" customWidth="1"/>
    <col min="3077" max="3077" width="47.28515625" style="32" customWidth="1"/>
    <col min="3078" max="3078" width="14" style="32" customWidth="1"/>
    <col min="3079" max="3079" width="4.140625" style="32" customWidth="1"/>
    <col min="3080" max="3329" width="9.140625" style="32"/>
    <col min="3330" max="3330" width="5.85546875" style="32" customWidth="1"/>
    <col min="3331" max="3331" width="47.28515625" style="32" customWidth="1"/>
    <col min="3332" max="3332" width="14" style="32" customWidth="1"/>
    <col min="3333" max="3333" width="47.28515625" style="32" customWidth="1"/>
    <col min="3334" max="3334" width="14" style="32" customWidth="1"/>
    <col min="3335" max="3335" width="4.140625" style="32" customWidth="1"/>
    <col min="3336" max="3585" width="9.140625" style="32"/>
    <col min="3586" max="3586" width="5.85546875" style="32" customWidth="1"/>
    <col min="3587" max="3587" width="47.28515625" style="32" customWidth="1"/>
    <col min="3588" max="3588" width="14" style="32" customWidth="1"/>
    <col min="3589" max="3589" width="47.28515625" style="32" customWidth="1"/>
    <col min="3590" max="3590" width="14" style="32" customWidth="1"/>
    <col min="3591" max="3591" width="4.140625" style="32" customWidth="1"/>
    <col min="3592" max="3841" width="9.140625" style="32"/>
    <col min="3842" max="3842" width="5.85546875" style="32" customWidth="1"/>
    <col min="3843" max="3843" width="47.28515625" style="32" customWidth="1"/>
    <col min="3844" max="3844" width="14" style="32" customWidth="1"/>
    <col min="3845" max="3845" width="47.28515625" style="32" customWidth="1"/>
    <col min="3846" max="3846" width="14" style="32" customWidth="1"/>
    <col min="3847" max="3847" width="4.140625" style="32" customWidth="1"/>
    <col min="3848" max="4097" width="9.140625" style="32"/>
    <col min="4098" max="4098" width="5.85546875" style="32" customWidth="1"/>
    <col min="4099" max="4099" width="47.28515625" style="32" customWidth="1"/>
    <col min="4100" max="4100" width="14" style="32" customWidth="1"/>
    <col min="4101" max="4101" width="47.28515625" style="32" customWidth="1"/>
    <col min="4102" max="4102" width="14" style="32" customWidth="1"/>
    <col min="4103" max="4103" width="4.140625" style="32" customWidth="1"/>
    <col min="4104" max="4353" width="9.140625" style="32"/>
    <col min="4354" max="4354" width="5.85546875" style="32" customWidth="1"/>
    <col min="4355" max="4355" width="47.28515625" style="32" customWidth="1"/>
    <col min="4356" max="4356" width="14" style="32" customWidth="1"/>
    <col min="4357" max="4357" width="47.28515625" style="32" customWidth="1"/>
    <col min="4358" max="4358" width="14" style="32" customWidth="1"/>
    <col min="4359" max="4359" width="4.140625" style="32" customWidth="1"/>
    <col min="4360" max="4609" width="9.140625" style="32"/>
    <col min="4610" max="4610" width="5.85546875" style="32" customWidth="1"/>
    <col min="4611" max="4611" width="47.28515625" style="32" customWidth="1"/>
    <col min="4612" max="4612" width="14" style="32" customWidth="1"/>
    <col min="4613" max="4613" width="47.28515625" style="32" customWidth="1"/>
    <col min="4614" max="4614" width="14" style="32" customWidth="1"/>
    <col min="4615" max="4615" width="4.140625" style="32" customWidth="1"/>
    <col min="4616" max="4865" width="9.140625" style="32"/>
    <col min="4866" max="4866" width="5.85546875" style="32" customWidth="1"/>
    <col min="4867" max="4867" width="47.28515625" style="32" customWidth="1"/>
    <col min="4868" max="4868" width="14" style="32" customWidth="1"/>
    <col min="4869" max="4869" width="47.28515625" style="32" customWidth="1"/>
    <col min="4870" max="4870" width="14" style="32" customWidth="1"/>
    <col min="4871" max="4871" width="4.140625" style="32" customWidth="1"/>
    <col min="4872" max="5121" width="9.140625" style="32"/>
    <col min="5122" max="5122" width="5.85546875" style="32" customWidth="1"/>
    <col min="5123" max="5123" width="47.28515625" style="32" customWidth="1"/>
    <col min="5124" max="5124" width="14" style="32" customWidth="1"/>
    <col min="5125" max="5125" width="47.28515625" style="32" customWidth="1"/>
    <col min="5126" max="5126" width="14" style="32" customWidth="1"/>
    <col min="5127" max="5127" width="4.140625" style="32" customWidth="1"/>
    <col min="5128" max="5377" width="9.140625" style="32"/>
    <col min="5378" max="5378" width="5.85546875" style="32" customWidth="1"/>
    <col min="5379" max="5379" width="47.28515625" style="32" customWidth="1"/>
    <col min="5380" max="5380" width="14" style="32" customWidth="1"/>
    <col min="5381" max="5381" width="47.28515625" style="32" customWidth="1"/>
    <col min="5382" max="5382" width="14" style="32" customWidth="1"/>
    <col min="5383" max="5383" width="4.140625" style="32" customWidth="1"/>
    <col min="5384" max="5633" width="9.140625" style="32"/>
    <col min="5634" max="5634" width="5.85546875" style="32" customWidth="1"/>
    <col min="5635" max="5635" width="47.28515625" style="32" customWidth="1"/>
    <col min="5636" max="5636" width="14" style="32" customWidth="1"/>
    <col min="5637" max="5637" width="47.28515625" style="32" customWidth="1"/>
    <col min="5638" max="5638" width="14" style="32" customWidth="1"/>
    <col min="5639" max="5639" width="4.140625" style="32" customWidth="1"/>
    <col min="5640" max="5889" width="9.140625" style="32"/>
    <col min="5890" max="5890" width="5.85546875" style="32" customWidth="1"/>
    <col min="5891" max="5891" width="47.28515625" style="32" customWidth="1"/>
    <col min="5892" max="5892" width="14" style="32" customWidth="1"/>
    <col min="5893" max="5893" width="47.28515625" style="32" customWidth="1"/>
    <col min="5894" max="5894" width="14" style="32" customWidth="1"/>
    <col min="5895" max="5895" width="4.140625" style="32" customWidth="1"/>
    <col min="5896" max="6145" width="9.140625" style="32"/>
    <col min="6146" max="6146" width="5.85546875" style="32" customWidth="1"/>
    <col min="6147" max="6147" width="47.28515625" style="32" customWidth="1"/>
    <col min="6148" max="6148" width="14" style="32" customWidth="1"/>
    <col min="6149" max="6149" width="47.28515625" style="32" customWidth="1"/>
    <col min="6150" max="6150" width="14" style="32" customWidth="1"/>
    <col min="6151" max="6151" width="4.140625" style="32" customWidth="1"/>
    <col min="6152" max="6401" width="9.140625" style="32"/>
    <col min="6402" max="6402" width="5.85546875" style="32" customWidth="1"/>
    <col min="6403" max="6403" width="47.28515625" style="32" customWidth="1"/>
    <col min="6404" max="6404" width="14" style="32" customWidth="1"/>
    <col min="6405" max="6405" width="47.28515625" style="32" customWidth="1"/>
    <col min="6406" max="6406" width="14" style="32" customWidth="1"/>
    <col min="6407" max="6407" width="4.140625" style="32" customWidth="1"/>
    <col min="6408" max="6657" width="9.140625" style="32"/>
    <col min="6658" max="6658" width="5.85546875" style="32" customWidth="1"/>
    <col min="6659" max="6659" width="47.28515625" style="32" customWidth="1"/>
    <col min="6660" max="6660" width="14" style="32" customWidth="1"/>
    <col min="6661" max="6661" width="47.28515625" style="32" customWidth="1"/>
    <col min="6662" max="6662" width="14" style="32" customWidth="1"/>
    <col min="6663" max="6663" width="4.140625" style="32" customWidth="1"/>
    <col min="6664" max="6913" width="9.140625" style="32"/>
    <col min="6914" max="6914" width="5.85546875" style="32" customWidth="1"/>
    <col min="6915" max="6915" width="47.28515625" style="32" customWidth="1"/>
    <col min="6916" max="6916" width="14" style="32" customWidth="1"/>
    <col min="6917" max="6917" width="47.28515625" style="32" customWidth="1"/>
    <col min="6918" max="6918" width="14" style="32" customWidth="1"/>
    <col min="6919" max="6919" width="4.140625" style="32" customWidth="1"/>
    <col min="6920" max="7169" width="9.140625" style="32"/>
    <col min="7170" max="7170" width="5.85546875" style="32" customWidth="1"/>
    <col min="7171" max="7171" width="47.28515625" style="32" customWidth="1"/>
    <col min="7172" max="7172" width="14" style="32" customWidth="1"/>
    <col min="7173" max="7173" width="47.28515625" style="32" customWidth="1"/>
    <col min="7174" max="7174" width="14" style="32" customWidth="1"/>
    <col min="7175" max="7175" width="4.140625" style="32" customWidth="1"/>
    <col min="7176" max="7425" width="9.140625" style="32"/>
    <col min="7426" max="7426" width="5.85546875" style="32" customWidth="1"/>
    <col min="7427" max="7427" width="47.28515625" style="32" customWidth="1"/>
    <col min="7428" max="7428" width="14" style="32" customWidth="1"/>
    <col min="7429" max="7429" width="47.28515625" style="32" customWidth="1"/>
    <col min="7430" max="7430" width="14" style="32" customWidth="1"/>
    <col min="7431" max="7431" width="4.140625" style="32" customWidth="1"/>
    <col min="7432" max="7681" width="9.140625" style="32"/>
    <col min="7682" max="7682" width="5.85546875" style="32" customWidth="1"/>
    <col min="7683" max="7683" width="47.28515625" style="32" customWidth="1"/>
    <col min="7684" max="7684" width="14" style="32" customWidth="1"/>
    <col min="7685" max="7685" width="47.28515625" style="32" customWidth="1"/>
    <col min="7686" max="7686" width="14" style="32" customWidth="1"/>
    <col min="7687" max="7687" width="4.140625" style="32" customWidth="1"/>
    <col min="7688" max="7937" width="9.140625" style="32"/>
    <col min="7938" max="7938" width="5.85546875" style="32" customWidth="1"/>
    <col min="7939" max="7939" width="47.28515625" style="32" customWidth="1"/>
    <col min="7940" max="7940" width="14" style="32" customWidth="1"/>
    <col min="7941" max="7941" width="47.28515625" style="32" customWidth="1"/>
    <col min="7942" max="7942" width="14" style="32" customWidth="1"/>
    <col min="7943" max="7943" width="4.140625" style="32" customWidth="1"/>
    <col min="7944" max="8193" width="9.140625" style="32"/>
    <col min="8194" max="8194" width="5.85546875" style="32" customWidth="1"/>
    <col min="8195" max="8195" width="47.28515625" style="32" customWidth="1"/>
    <col min="8196" max="8196" width="14" style="32" customWidth="1"/>
    <col min="8197" max="8197" width="47.28515625" style="32" customWidth="1"/>
    <col min="8198" max="8198" width="14" style="32" customWidth="1"/>
    <col min="8199" max="8199" width="4.140625" style="32" customWidth="1"/>
    <col min="8200" max="8449" width="9.140625" style="32"/>
    <col min="8450" max="8450" width="5.85546875" style="32" customWidth="1"/>
    <col min="8451" max="8451" width="47.28515625" style="32" customWidth="1"/>
    <col min="8452" max="8452" width="14" style="32" customWidth="1"/>
    <col min="8453" max="8453" width="47.28515625" style="32" customWidth="1"/>
    <col min="8454" max="8454" width="14" style="32" customWidth="1"/>
    <col min="8455" max="8455" width="4.140625" style="32" customWidth="1"/>
    <col min="8456" max="8705" width="9.140625" style="32"/>
    <col min="8706" max="8706" width="5.85546875" style="32" customWidth="1"/>
    <col min="8707" max="8707" width="47.28515625" style="32" customWidth="1"/>
    <col min="8708" max="8708" width="14" style="32" customWidth="1"/>
    <col min="8709" max="8709" width="47.28515625" style="32" customWidth="1"/>
    <col min="8710" max="8710" width="14" style="32" customWidth="1"/>
    <col min="8711" max="8711" width="4.140625" style="32" customWidth="1"/>
    <col min="8712" max="8961" width="9.140625" style="32"/>
    <col min="8962" max="8962" width="5.85546875" style="32" customWidth="1"/>
    <col min="8963" max="8963" width="47.28515625" style="32" customWidth="1"/>
    <col min="8964" max="8964" width="14" style="32" customWidth="1"/>
    <col min="8965" max="8965" width="47.28515625" style="32" customWidth="1"/>
    <col min="8966" max="8966" width="14" style="32" customWidth="1"/>
    <col min="8967" max="8967" width="4.140625" style="32" customWidth="1"/>
    <col min="8968" max="9217" width="9.140625" style="32"/>
    <col min="9218" max="9218" width="5.85546875" style="32" customWidth="1"/>
    <col min="9219" max="9219" width="47.28515625" style="32" customWidth="1"/>
    <col min="9220" max="9220" width="14" style="32" customWidth="1"/>
    <col min="9221" max="9221" width="47.28515625" style="32" customWidth="1"/>
    <col min="9222" max="9222" width="14" style="32" customWidth="1"/>
    <col min="9223" max="9223" width="4.140625" style="32" customWidth="1"/>
    <col min="9224" max="9473" width="9.140625" style="32"/>
    <col min="9474" max="9474" width="5.85546875" style="32" customWidth="1"/>
    <col min="9475" max="9475" width="47.28515625" style="32" customWidth="1"/>
    <col min="9476" max="9476" width="14" style="32" customWidth="1"/>
    <col min="9477" max="9477" width="47.28515625" style="32" customWidth="1"/>
    <col min="9478" max="9478" width="14" style="32" customWidth="1"/>
    <col min="9479" max="9479" width="4.140625" style="32" customWidth="1"/>
    <col min="9480" max="9729" width="9.140625" style="32"/>
    <col min="9730" max="9730" width="5.85546875" style="32" customWidth="1"/>
    <col min="9731" max="9731" width="47.28515625" style="32" customWidth="1"/>
    <col min="9732" max="9732" width="14" style="32" customWidth="1"/>
    <col min="9733" max="9733" width="47.28515625" style="32" customWidth="1"/>
    <col min="9734" max="9734" width="14" style="32" customWidth="1"/>
    <col min="9735" max="9735" width="4.140625" style="32" customWidth="1"/>
    <col min="9736" max="9985" width="9.140625" style="32"/>
    <col min="9986" max="9986" width="5.85546875" style="32" customWidth="1"/>
    <col min="9987" max="9987" width="47.28515625" style="32" customWidth="1"/>
    <col min="9988" max="9988" width="14" style="32" customWidth="1"/>
    <col min="9989" max="9989" width="47.28515625" style="32" customWidth="1"/>
    <col min="9990" max="9990" width="14" style="32" customWidth="1"/>
    <col min="9991" max="9991" width="4.140625" style="32" customWidth="1"/>
    <col min="9992" max="10241" width="9.140625" style="32"/>
    <col min="10242" max="10242" width="5.85546875" style="32" customWidth="1"/>
    <col min="10243" max="10243" width="47.28515625" style="32" customWidth="1"/>
    <col min="10244" max="10244" width="14" style="32" customWidth="1"/>
    <col min="10245" max="10245" width="47.28515625" style="32" customWidth="1"/>
    <col min="10246" max="10246" width="14" style="32" customWidth="1"/>
    <col min="10247" max="10247" width="4.140625" style="32" customWidth="1"/>
    <col min="10248" max="10497" width="9.140625" style="32"/>
    <col min="10498" max="10498" width="5.85546875" style="32" customWidth="1"/>
    <col min="10499" max="10499" width="47.28515625" style="32" customWidth="1"/>
    <col min="10500" max="10500" width="14" style="32" customWidth="1"/>
    <col min="10501" max="10501" width="47.28515625" style="32" customWidth="1"/>
    <col min="10502" max="10502" width="14" style="32" customWidth="1"/>
    <col min="10503" max="10503" width="4.140625" style="32" customWidth="1"/>
    <col min="10504" max="10753" width="9.140625" style="32"/>
    <col min="10754" max="10754" width="5.85546875" style="32" customWidth="1"/>
    <col min="10755" max="10755" width="47.28515625" style="32" customWidth="1"/>
    <col min="10756" max="10756" width="14" style="32" customWidth="1"/>
    <col min="10757" max="10757" width="47.28515625" style="32" customWidth="1"/>
    <col min="10758" max="10758" width="14" style="32" customWidth="1"/>
    <col min="10759" max="10759" width="4.140625" style="32" customWidth="1"/>
    <col min="10760" max="11009" width="9.140625" style="32"/>
    <col min="11010" max="11010" width="5.85546875" style="32" customWidth="1"/>
    <col min="11011" max="11011" width="47.28515625" style="32" customWidth="1"/>
    <col min="11012" max="11012" width="14" style="32" customWidth="1"/>
    <col min="11013" max="11013" width="47.28515625" style="32" customWidth="1"/>
    <col min="11014" max="11014" width="14" style="32" customWidth="1"/>
    <col min="11015" max="11015" width="4.140625" style="32" customWidth="1"/>
    <col min="11016" max="11265" width="9.140625" style="32"/>
    <col min="11266" max="11266" width="5.85546875" style="32" customWidth="1"/>
    <col min="11267" max="11267" width="47.28515625" style="32" customWidth="1"/>
    <col min="11268" max="11268" width="14" style="32" customWidth="1"/>
    <col min="11269" max="11269" width="47.28515625" style="32" customWidth="1"/>
    <col min="11270" max="11270" width="14" style="32" customWidth="1"/>
    <col min="11271" max="11271" width="4.140625" style="32" customWidth="1"/>
    <col min="11272" max="11521" width="9.140625" style="32"/>
    <col min="11522" max="11522" width="5.85546875" style="32" customWidth="1"/>
    <col min="11523" max="11523" width="47.28515625" style="32" customWidth="1"/>
    <col min="11524" max="11524" width="14" style="32" customWidth="1"/>
    <col min="11525" max="11525" width="47.28515625" style="32" customWidth="1"/>
    <col min="11526" max="11526" width="14" style="32" customWidth="1"/>
    <col min="11527" max="11527" width="4.140625" style="32" customWidth="1"/>
    <col min="11528" max="11777" width="9.140625" style="32"/>
    <col min="11778" max="11778" width="5.85546875" style="32" customWidth="1"/>
    <col min="11779" max="11779" width="47.28515625" style="32" customWidth="1"/>
    <col min="11780" max="11780" width="14" style="32" customWidth="1"/>
    <col min="11781" max="11781" width="47.28515625" style="32" customWidth="1"/>
    <col min="11782" max="11782" width="14" style="32" customWidth="1"/>
    <col min="11783" max="11783" width="4.140625" style="32" customWidth="1"/>
    <col min="11784" max="12033" width="9.140625" style="32"/>
    <col min="12034" max="12034" width="5.85546875" style="32" customWidth="1"/>
    <col min="12035" max="12035" width="47.28515625" style="32" customWidth="1"/>
    <col min="12036" max="12036" width="14" style="32" customWidth="1"/>
    <col min="12037" max="12037" width="47.28515625" style="32" customWidth="1"/>
    <col min="12038" max="12038" width="14" style="32" customWidth="1"/>
    <col min="12039" max="12039" width="4.140625" style="32" customWidth="1"/>
    <col min="12040" max="12289" width="9.140625" style="32"/>
    <col min="12290" max="12290" width="5.85546875" style="32" customWidth="1"/>
    <col min="12291" max="12291" width="47.28515625" style="32" customWidth="1"/>
    <col min="12292" max="12292" width="14" style="32" customWidth="1"/>
    <col min="12293" max="12293" width="47.28515625" style="32" customWidth="1"/>
    <col min="12294" max="12294" width="14" style="32" customWidth="1"/>
    <col min="12295" max="12295" width="4.140625" style="32" customWidth="1"/>
    <col min="12296" max="12545" width="9.140625" style="32"/>
    <col min="12546" max="12546" width="5.85546875" style="32" customWidth="1"/>
    <col min="12547" max="12547" width="47.28515625" style="32" customWidth="1"/>
    <col min="12548" max="12548" width="14" style="32" customWidth="1"/>
    <col min="12549" max="12549" width="47.28515625" style="32" customWidth="1"/>
    <col min="12550" max="12550" width="14" style="32" customWidth="1"/>
    <col min="12551" max="12551" width="4.140625" style="32" customWidth="1"/>
    <col min="12552" max="12801" width="9.140625" style="32"/>
    <col min="12802" max="12802" width="5.85546875" style="32" customWidth="1"/>
    <col min="12803" max="12803" width="47.28515625" style="32" customWidth="1"/>
    <col min="12804" max="12804" width="14" style="32" customWidth="1"/>
    <col min="12805" max="12805" width="47.28515625" style="32" customWidth="1"/>
    <col min="12806" max="12806" width="14" style="32" customWidth="1"/>
    <col min="12807" max="12807" width="4.140625" style="32" customWidth="1"/>
    <col min="12808" max="13057" width="9.140625" style="32"/>
    <col min="13058" max="13058" width="5.85546875" style="32" customWidth="1"/>
    <col min="13059" max="13059" width="47.28515625" style="32" customWidth="1"/>
    <col min="13060" max="13060" width="14" style="32" customWidth="1"/>
    <col min="13061" max="13061" width="47.28515625" style="32" customWidth="1"/>
    <col min="13062" max="13062" width="14" style="32" customWidth="1"/>
    <col min="13063" max="13063" width="4.140625" style="32" customWidth="1"/>
    <col min="13064" max="13313" width="9.140625" style="32"/>
    <col min="13314" max="13314" width="5.85546875" style="32" customWidth="1"/>
    <col min="13315" max="13315" width="47.28515625" style="32" customWidth="1"/>
    <col min="13316" max="13316" width="14" style="32" customWidth="1"/>
    <col min="13317" max="13317" width="47.28515625" style="32" customWidth="1"/>
    <col min="13318" max="13318" width="14" style="32" customWidth="1"/>
    <col min="13319" max="13319" width="4.140625" style="32" customWidth="1"/>
    <col min="13320" max="13569" width="9.140625" style="32"/>
    <col min="13570" max="13570" width="5.85546875" style="32" customWidth="1"/>
    <col min="13571" max="13571" width="47.28515625" style="32" customWidth="1"/>
    <col min="13572" max="13572" width="14" style="32" customWidth="1"/>
    <col min="13573" max="13573" width="47.28515625" style="32" customWidth="1"/>
    <col min="13574" max="13574" width="14" style="32" customWidth="1"/>
    <col min="13575" max="13575" width="4.140625" style="32" customWidth="1"/>
    <col min="13576" max="13825" width="9.140625" style="32"/>
    <col min="13826" max="13826" width="5.85546875" style="32" customWidth="1"/>
    <col min="13827" max="13827" width="47.28515625" style="32" customWidth="1"/>
    <col min="13828" max="13828" width="14" style="32" customWidth="1"/>
    <col min="13829" max="13829" width="47.28515625" style="32" customWidth="1"/>
    <col min="13830" max="13830" width="14" style="32" customWidth="1"/>
    <col min="13831" max="13831" width="4.140625" style="32" customWidth="1"/>
    <col min="13832" max="14081" width="9.140625" style="32"/>
    <col min="14082" max="14082" width="5.85546875" style="32" customWidth="1"/>
    <col min="14083" max="14083" width="47.28515625" style="32" customWidth="1"/>
    <col min="14084" max="14084" width="14" style="32" customWidth="1"/>
    <col min="14085" max="14085" width="47.28515625" style="32" customWidth="1"/>
    <col min="14086" max="14086" width="14" style="32" customWidth="1"/>
    <col min="14087" max="14087" width="4.140625" style="32" customWidth="1"/>
    <col min="14088" max="14337" width="9.140625" style="32"/>
    <col min="14338" max="14338" width="5.85546875" style="32" customWidth="1"/>
    <col min="14339" max="14339" width="47.28515625" style="32" customWidth="1"/>
    <col min="14340" max="14340" width="14" style="32" customWidth="1"/>
    <col min="14341" max="14341" width="47.28515625" style="32" customWidth="1"/>
    <col min="14342" max="14342" width="14" style="32" customWidth="1"/>
    <col min="14343" max="14343" width="4.140625" style="32" customWidth="1"/>
    <col min="14344" max="14593" width="9.140625" style="32"/>
    <col min="14594" max="14594" width="5.85546875" style="32" customWidth="1"/>
    <col min="14595" max="14595" width="47.28515625" style="32" customWidth="1"/>
    <col min="14596" max="14596" width="14" style="32" customWidth="1"/>
    <col min="14597" max="14597" width="47.28515625" style="32" customWidth="1"/>
    <col min="14598" max="14598" width="14" style="32" customWidth="1"/>
    <col min="14599" max="14599" width="4.140625" style="32" customWidth="1"/>
    <col min="14600" max="14849" width="9.140625" style="32"/>
    <col min="14850" max="14850" width="5.85546875" style="32" customWidth="1"/>
    <col min="14851" max="14851" width="47.28515625" style="32" customWidth="1"/>
    <col min="14852" max="14852" width="14" style="32" customWidth="1"/>
    <col min="14853" max="14853" width="47.28515625" style="32" customWidth="1"/>
    <col min="14854" max="14854" width="14" style="32" customWidth="1"/>
    <col min="14855" max="14855" width="4.140625" style="32" customWidth="1"/>
    <col min="14856" max="15105" width="9.140625" style="32"/>
    <col min="15106" max="15106" width="5.85546875" style="32" customWidth="1"/>
    <col min="15107" max="15107" width="47.28515625" style="32" customWidth="1"/>
    <col min="15108" max="15108" width="14" style="32" customWidth="1"/>
    <col min="15109" max="15109" width="47.28515625" style="32" customWidth="1"/>
    <col min="15110" max="15110" width="14" style="32" customWidth="1"/>
    <col min="15111" max="15111" width="4.140625" style="32" customWidth="1"/>
    <col min="15112" max="15361" width="9.140625" style="32"/>
    <col min="15362" max="15362" width="5.85546875" style="32" customWidth="1"/>
    <col min="15363" max="15363" width="47.28515625" style="32" customWidth="1"/>
    <col min="15364" max="15364" width="14" style="32" customWidth="1"/>
    <col min="15365" max="15365" width="47.28515625" style="32" customWidth="1"/>
    <col min="15366" max="15366" width="14" style="32" customWidth="1"/>
    <col min="15367" max="15367" width="4.140625" style="32" customWidth="1"/>
    <col min="15368" max="15617" width="9.140625" style="32"/>
    <col min="15618" max="15618" width="5.85546875" style="32" customWidth="1"/>
    <col min="15619" max="15619" width="47.28515625" style="32" customWidth="1"/>
    <col min="15620" max="15620" width="14" style="32" customWidth="1"/>
    <col min="15621" max="15621" width="47.28515625" style="32" customWidth="1"/>
    <col min="15622" max="15622" width="14" style="32" customWidth="1"/>
    <col min="15623" max="15623" width="4.140625" style="32" customWidth="1"/>
    <col min="15624" max="15873" width="9.140625" style="32"/>
    <col min="15874" max="15874" width="5.85546875" style="32" customWidth="1"/>
    <col min="15875" max="15875" width="47.28515625" style="32" customWidth="1"/>
    <col min="15876" max="15876" width="14" style="32" customWidth="1"/>
    <col min="15877" max="15877" width="47.28515625" style="32" customWidth="1"/>
    <col min="15878" max="15878" width="14" style="32" customWidth="1"/>
    <col min="15879" max="15879" width="4.140625" style="32" customWidth="1"/>
    <col min="15880" max="16129" width="9.140625" style="32"/>
    <col min="16130" max="16130" width="5.85546875" style="32" customWidth="1"/>
    <col min="16131" max="16131" width="47.28515625" style="32" customWidth="1"/>
    <col min="16132" max="16132" width="14" style="32" customWidth="1"/>
    <col min="16133" max="16133" width="47.28515625" style="32" customWidth="1"/>
    <col min="16134" max="16134" width="14" style="32" customWidth="1"/>
    <col min="16135" max="16135" width="4.140625" style="32" customWidth="1"/>
    <col min="16136" max="16384" width="9.140625" style="32"/>
  </cols>
  <sheetData>
    <row r="1" spans="1:7" ht="15.75" x14ac:dyDescent="0.25">
      <c r="B1" s="33"/>
      <c r="C1" s="34"/>
      <c r="D1" s="34"/>
      <c r="E1" s="34"/>
      <c r="F1" s="34"/>
      <c r="G1" s="34"/>
    </row>
    <row r="2" spans="1:7" ht="15.75" thickBot="1" x14ac:dyDescent="0.3">
      <c r="F2" s="15"/>
      <c r="G2" s="15" t="s">
        <v>249</v>
      </c>
    </row>
    <row r="3" spans="1:7" ht="15.75" thickBot="1" x14ac:dyDescent="0.3">
      <c r="A3" s="503" t="s">
        <v>2</v>
      </c>
      <c r="B3" s="36" t="s">
        <v>254</v>
      </c>
      <c r="C3" s="37"/>
      <c r="D3" s="37"/>
      <c r="E3" s="36" t="s">
        <v>257</v>
      </c>
      <c r="F3" s="38"/>
      <c r="G3" s="38"/>
    </row>
    <row r="4" spans="1:7" s="42" customFormat="1" ht="36.75" thickBot="1" x14ac:dyDescent="0.3">
      <c r="A4" s="504"/>
      <c r="B4" s="39" t="s">
        <v>273</v>
      </c>
      <c r="C4" s="40" t="s">
        <v>437</v>
      </c>
      <c r="D4" s="40" t="s">
        <v>446</v>
      </c>
      <c r="E4" s="39" t="s">
        <v>273</v>
      </c>
      <c r="F4" s="40" t="s">
        <v>437</v>
      </c>
      <c r="G4" s="40" t="s">
        <v>438</v>
      </c>
    </row>
    <row r="5" spans="1:7" s="42" customFormat="1" ht="13.5" thickBot="1" x14ac:dyDescent="0.3">
      <c r="A5" s="43" t="s">
        <v>240</v>
      </c>
      <c r="B5" s="44" t="s">
        <v>241</v>
      </c>
      <c r="C5" s="45" t="s">
        <v>242</v>
      </c>
      <c r="D5" s="45" t="s">
        <v>250</v>
      </c>
      <c r="E5" s="44" t="s">
        <v>251</v>
      </c>
      <c r="F5" s="46" t="s">
        <v>252</v>
      </c>
      <c r="G5" s="46" t="s">
        <v>387</v>
      </c>
    </row>
    <row r="6" spans="1:7" ht="12.95" customHeight="1" x14ac:dyDescent="0.25">
      <c r="A6" s="48" t="s">
        <v>5</v>
      </c>
      <c r="B6" s="49" t="s">
        <v>323</v>
      </c>
      <c r="C6" s="50">
        <v>238254</v>
      </c>
      <c r="D6" s="50">
        <v>238254</v>
      </c>
      <c r="E6" s="49" t="s">
        <v>192</v>
      </c>
      <c r="F6" s="51">
        <v>204518</v>
      </c>
      <c r="G6" s="51">
        <v>207186</v>
      </c>
    </row>
    <row r="7" spans="1:7" x14ac:dyDescent="0.25">
      <c r="A7" s="52" t="s">
        <v>19</v>
      </c>
      <c r="B7" s="53" t="s">
        <v>324</v>
      </c>
      <c r="C7" s="54">
        <v>232222</v>
      </c>
      <c r="D7" s="54">
        <v>232222</v>
      </c>
      <c r="E7" s="53" t="s">
        <v>325</v>
      </c>
      <c r="F7" s="55">
        <v>204518</v>
      </c>
      <c r="G7" s="55">
        <v>204518</v>
      </c>
    </row>
    <row r="8" spans="1:7" ht="12.95" customHeight="1" x14ac:dyDescent="0.25">
      <c r="A8" s="52" t="s">
        <v>33</v>
      </c>
      <c r="B8" s="53" t="s">
        <v>326</v>
      </c>
      <c r="C8" s="54"/>
      <c r="D8" s="54"/>
      <c r="E8" s="53" t="s">
        <v>194</v>
      </c>
      <c r="F8" s="55">
        <v>36985</v>
      </c>
      <c r="G8" s="55">
        <v>36985</v>
      </c>
    </row>
    <row r="9" spans="1:7" ht="12.95" customHeight="1" x14ac:dyDescent="0.25">
      <c r="A9" s="52" t="s">
        <v>213</v>
      </c>
      <c r="B9" s="53" t="s">
        <v>327</v>
      </c>
      <c r="C9" s="54"/>
      <c r="D9" s="54">
        <v>2668</v>
      </c>
      <c r="E9" s="53" t="s">
        <v>328</v>
      </c>
      <c r="F9" s="55">
        <v>36985</v>
      </c>
      <c r="G9" s="55">
        <v>36985</v>
      </c>
    </row>
    <row r="10" spans="1:7" ht="12.75" customHeight="1" x14ac:dyDescent="0.25">
      <c r="A10" s="52" t="s">
        <v>61</v>
      </c>
      <c r="B10" s="53" t="s">
        <v>329</v>
      </c>
      <c r="C10" s="54"/>
      <c r="D10" s="54"/>
      <c r="E10" s="53" t="s">
        <v>196</v>
      </c>
      <c r="F10" s="55"/>
      <c r="G10" s="55"/>
    </row>
    <row r="11" spans="1:7" ht="12.95" customHeight="1" x14ac:dyDescent="0.25">
      <c r="A11" s="52" t="s">
        <v>83</v>
      </c>
      <c r="B11" s="53" t="s">
        <v>330</v>
      </c>
      <c r="C11" s="57">
        <v>1749</v>
      </c>
      <c r="D11" s="57">
        <v>1749</v>
      </c>
      <c r="E11" s="58"/>
      <c r="F11" s="55"/>
      <c r="G11" s="55"/>
    </row>
    <row r="12" spans="1:7" ht="12.95" customHeight="1" x14ac:dyDescent="0.25">
      <c r="A12" s="52" t="s">
        <v>224</v>
      </c>
      <c r="B12" s="58"/>
      <c r="C12" s="54"/>
      <c r="D12" s="54"/>
      <c r="E12" s="58"/>
      <c r="F12" s="55"/>
      <c r="G12" s="55"/>
    </row>
    <row r="13" spans="1:7" ht="12.95" customHeight="1" x14ac:dyDescent="0.25">
      <c r="A13" s="52" t="s">
        <v>105</v>
      </c>
      <c r="B13" s="58"/>
      <c r="C13" s="54"/>
      <c r="D13" s="54"/>
      <c r="E13" s="58"/>
      <c r="F13" s="55"/>
      <c r="G13" s="55"/>
    </row>
    <row r="14" spans="1:7" ht="12.95" customHeight="1" x14ac:dyDescent="0.25">
      <c r="A14" s="52" t="s">
        <v>115</v>
      </c>
      <c r="B14" s="58"/>
      <c r="C14" s="57"/>
      <c r="D14" s="57"/>
      <c r="E14" s="58"/>
      <c r="F14" s="55"/>
      <c r="G14" s="55"/>
    </row>
    <row r="15" spans="1:7" x14ac:dyDescent="0.25">
      <c r="A15" s="52" t="s">
        <v>236</v>
      </c>
      <c r="B15" s="58"/>
      <c r="C15" s="57"/>
      <c r="D15" s="57"/>
      <c r="E15" s="58"/>
      <c r="F15" s="55"/>
      <c r="G15" s="55"/>
    </row>
    <row r="16" spans="1:7" ht="12.95" customHeight="1" thickBot="1" x14ac:dyDescent="0.3">
      <c r="A16" s="79" t="s">
        <v>283</v>
      </c>
      <c r="B16" s="80"/>
      <c r="C16" s="81"/>
      <c r="D16" s="81"/>
      <c r="E16" s="82" t="s">
        <v>282</v>
      </c>
      <c r="F16" s="83"/>
      <c r="G16" s="83"/>
    </row>
    <row r="17" spans="1:7" ht="15.95" customHeight="1" thickBot="1" x14ac:dyDescent="0.3">
      <c r="A17" s="63" t="s">
        <v>284</v>
      </c>
      <c r="B17" s="64" t="s">
        <v>331</v>
      </c>
      <c r="C17" s="65">
        <f>+C6+C8+C9+C11+C12+C13+C14+C15+C16</f>
        <v>240003</v>
      </c>
      <c r="D17" s="65">
        <f>+D6+D8+D9+D11+D12+D13+D14+D15+D16</f>
        <v>242671</v>
      </c>
      <c r="E17" s="64" t="s">
        <v>332</v>
      </c>
      <c r="F17" s="66">
        <f>+F6+F8+F10+F11+F12+F13+F14+F15+F16</f>
        <v>241503</v>
      </c>
      <c r="G17" s="66">
        <f>+G6+G8+G10+G11+G12+G13+G14+G15+G16</f>
        <v>244171</v>
      </c>
    </row>
    <row r="18" spans="1:7" ht="12.95" customHeight="1" x14ac:dyDescent="0.25">
      <c r="A18" s="48" t="s">
        <v>285</v>
      </c>
      <c r="B18" s="84" t="s">
        <v>333</v>
      </c>
      <c r="C18" s="85">
        <f>+C19+C20+C21+C22+C23</f>
        <v>1500</v>
      </c>
      <c r="D18" s="85">
        <f>+D19+D20+D21+D22+D23</f>
        <v>1500</v>
      </c>
      <c r="E18" s="70" t="s">
        <v>290</v>
      </c>
      <c r="F18" s="86"/>
      <c r="G18" s="86"/>
    </row>
    <row r="19" spans="1:7" ht="12.95" customHeight="1" x14ac:dyDescent="0.25">
      <c r="A19" s="52" t="s">
        <v>288</v>
      </c>
      <c r="B19" s="87" t="s">
        <v>334</v>
      </c>
      <c r="C19" s="73">
        <v>1500</v>
      </c>
      <c r="D19" s="73">
        <v>1500</v>
      </c>
      <c r="E19" s="70" t="s">
        <v>335</v>
      </c>
      <c r="F19" s="74"/>
      <c r="G19" s="74"/>
    </row>
    <row r="20" spans="1:7" ht="12.95" customHeight="1" x14ac:dyDescent="0.25">
      <c r="A20" s="48" t="s">
        <v>291</v>
      </c>
      <c r="B20" s="87" t="s">
        <v>336</v>
      </c>
      <c r="C20" s="73"/>
      <c r="D20" s="73"/>
      <c r="E20" s="70" t="s">
        <v>296</v>
      </c>
      <c r="F20" s="74"/>
      <c r="G20" s="74"/>
    </row>
    <row r="21" spans="1:7" ht="12.95" customHeight="1" x14ac:dyDescent="0.25">
      <c r="A21" s="52" t="s">
        <v>294</v>
      </c>
      <c r="B21" s="87" t="s">
        <v>337</v>
      </c>
      <c r="C21" s="73"/>
      <c r="D21" s="73"/>
      <c r="E21" s="70" t="s">
        <v>299</v>
      </c>
      <c r="F21" s="74"/>
      <c r="G21" s="74"/>
    </row>
    <row r="22" spans="1:7" ht="12.95" customHeight="1" x14ac:dyDescent="0.25">
      <c r="A22" s="48" t="s">
        <v>297</v>
      </c>
      <c r="B22" s="87" t="s">
        <v>338</v>
      </c>
      <c r="C22" s="73"/>
      <c r="D22" s="73"/>
      <c r="E22" s="68" t="s">
        <v>302</v>
      </c>
      <c r="F22" s="74"/>
      <c r="G22" s="74"/>
    </row>
    <row r="23" spans="1:7" ht="12.95" customHeight="1" x14ac:dyDescent="0.25">
      <c r="A23" s="52" t="s">
        <v>300</v>
      </c>
      <c r="B23" s="88" t="s">
        <v>339</v>
      </c>
      <c r="C23" s="73"/>
      <c r="D23" s="73"/>
      <c r="E23" s="70" t="s">
        <v>340</v>
      </c>
      <c r="F23" s="74"/>
      <c r="G23" s="74"/>
    </row>
    <row r="24" spans="1:7" ht="12.95" customHeight="1" x14ac:dyDescent="0.25">
      <c r="A24" s="48" t="s">
        <v>303</v>
      </c>
      <c r="B24" s="89" t="s">
        <v>341</v>
      </c>
      <c r="C24" s="75">
        <f>+C25+C26+C27+C28+C29</f>
        <v>0</v>
      </c>
      <c r="D24" s="75">
        <f>+D25+D26+D27+D28+D29</f>
        <v>0</v>
      </c>
      <c r="E24" s="90" t="s">
        <v>308</v>
      </c>
      <c r="F24" s="74"/>
      <c r="G24" s="74"/>
    </row>
    <row r="25" spans="1:7" ht="12.95" customHeight="1" x14ac:dyDescent="0.25">
      <c r="A25" s="52" t="s">
        <v>306</v>
      </c>
      <c r="B25" s="88" t="s">
        <v>342</v>
      </c>
      <c r="C25" s="73"/>
      <c r="D25" s="73"/>
      <c r="E25" s="90" t="s">
        <v>343</v>
      </c>
      <c r="F25" s="74"/>
      <c r="G25" s="74"/>
    </row>
    <row r="26" spans="1:7" ht="12.95" customHeight="1" x14ac:dyDescent="0.25">
      <c r="A26" s="48" t="s">
        <v>309</v>
      </c>
      <c r="B26" s="88" t="s">
        <v>344</v>
      </c>
      <c r="C26" s="73"/>
      <c r="D26" s="73"/>
      <c r="E26" s="91"/>
      <c r="F26" s="74"/>
      <c r="G26" s="74"/>
    </row>
    <row r="27" spans="1:7" ht="12.95" customHeight="1" x14ac:dyDescent="0.25">
      <c r="A27" s="52" t="s">
        <v>311</v>
      </c>
      <c r="B27" s="87" t="s">
        <v>345</v>
      </c>
      <c r="C27" s="73"/>
      <c r="D27" s="73"/>
      <c r="E27" s="92"/>
      <c r="F27" s="74"/>
      <c r="G27" s="74"/>
    </row>
    <row r="28" spans="1:7" ht="12.95" customHeight="1" x14ac:dyDescent="0.25">
      <c r="A28" s="48" t="s">
        <v>314</v>
      </c>
      <c r="B28" s="93" t="s">
        <v>346</v>
      </c>
      <c r="C28" s="73"/>
      <c r="D28" s="73"/>
      <c r="E28" s="58"/>
      <c r="F28" s="74"/>
      <c r="G28" s="74"/>
    </row>
    <row r="29" spans="1:7" ht="12.95" customHeight="1" thickBot="1" x14ac:dyDescent="0.3">
      <c r="A29" s="52" t="s">
        <v>317</v>
      </c>
      <c r="B29" s="94" t="s">
        <v>347</v>
      </c>
      <c r="C29" s="73"/>
      <c r="D29" s="73"/>
      <c r="E29" s="92"/>
      <c r="F29" s="74"/>
      <c r="G29" s="74"/>
    </row>
    <row r="30" spans="1:7" ht="21.75" customHeight="1" thickBot="1" x14ac:dyDescent="0.3">
      <c r="A30" s="63" t="s">
        <v>320</v>
      </c>
      <c r="B30" s="64" t="s">
        <v>348</v>
      </c>
      <c r="C30" s="65">
        <f>+C18+C24</f>
        <v>1500</v>
      </c>
      <c r="D30" s="65">
        <f>+D18+D24</f>
        <v>1500</v>
      </c>
      <c r="E30" s="64" t="s">
        <v>349</v>
      </c>
      <c r="F30" s="66">
        <f>SUM(F18:F29)</f>
        <v>0</v>
      </c>
      <c r="G30" s="66">
        <f>SUM(G18:G29)</f>
        <v>0</v>
      </c>
    </row>
    <row r="31" spans="1:7" ht="15.75" thickBot="1" x14ac:dyDescent="0.3">
      <c r="A31" s="63" t="s">
        <v>350</v>
      </c>
      <c r="B31" s="77" t="s">
        <v>351</v>
      </c>
      <c r="C31" s="78">
        <f>+C17+C30</f>
        <v>241503</v>
      </c>
      <c r="D31" s="78">
        <f>+D17+D30</f>
        <v>244171</v>
      </c>
      <c r="E31" s="77" t="s">
        <v>352</v>
      </c>
      <c r="F31" s="78">
        <f>+F17+F30</f>
        <v>241503</v>
      </c>
      <c r="G31" s="78">
        <f>+G17+G30</f>
        <v>244171</v>
      </c>
    </row>
    <row r="32" spans="1:7" ht="15.75" thickBot="1" x14ac:dyDescent="0.3">
      <c r="A32" s="63" t="s">
        <v>353</v>
      </c>
      <c r="B32" s="77" t="s">
        <v>318</v>
      </c>
      <c r="C32" s="78"/>
      <c r="D32" s="78"/>
      <c r="E32" s="77" t="s">
        <v>319</v>
      </c>
      <c r="F32" s="78"/>
      <c r="G32" s="78"/>
    </row>
    <row r="33" spans="1:7" ht="15.75" thickBot="1" x14ac:dyDescent="0.3">
      <c r="A33" s="63" t="s">
        <v>354</v>
      </c>
      <c r="B33" s="77" t="s">
        <v>321</v>
      </c>
      <c r="C33" s="78"/>
      <c r="D33" s="78"/>
      <c r="E33" s="77" t="s">
        <v>322</v>
      </c>
      <c r="F33" s="78"/>
      <c r="G33" s="78"/>
    </row>
  </sheetData>
  <mergeCells count="1">
    <mergeCell ref="A3:A4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
Tiszagyulaháza Község 2014. évi felhalmozási célú bevételeinek és kiadásainak mérlege&amp;R&amp;"-,Dőlt"&amp;8 6.melléklet
a 10/2014. (V. 30. )Önkormányzati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Normal="100" workbookViewId="0">
      <selection activeCell="G3" sqref="G3"/>
    </sheetView>
  </sheetViews>
  <sheetFormatPr defaultRowHeight="15" x14ac:dyDescent="0.25"/>
  <cols>
    <col min="1" max="1" width="5.85546875" style="32" customWidth="1"/>
    <col min="2" max="2" width="40.42578125" style="114" customWidth="1"/>
    <col min="3" max="3" width="13.42578125" style="99" customWidth="1"/>
    <col min="4" max="4" width="14" style="99" customWidth="1"/>
    <col min="5" max="5" width="15.42578125" style="99" customWidth="1"/>
    <col min="6" max="7" width="14.28515625" style="99" customWidth="1"/>
    <col min="8" max="8" width="16.140625" style="32" customWidth="1"/>
    <col min="9" max="10" width="11" style="99" customWidth="1"/>
    <col min="11" max="11" width="11.85546875" style="99" customWidth="1"/>
    <col min="12" max="258" width="9.140625" style="99"/>
    <col min="259" max="259" width="40.42578125" style="99" customWidth="1"/>
    <col min="260" max="260" width="13.42578125" style="99" customWidth="1"/>
    <col min="261" max="261" width="14" style="99" customWidth="1"/>
    <col min="262" max="262" width="15.42578125" style="99" customWidth="1"/>
    <col min="263" max="263" width="14.28515625" style="99" customWidth="1"/>
    <col min="264" max="264" width="16.140625" style="99" customWidth="1"/>
    <col min="265" max="266" width="11" style="99" customWidth="1"/>
    <col min="267" max="267" width="11.85546875" style="99" customWidth="1"/>
    <col min="268" max="514" width="9.140625" style="99"/>
    <col min="515" max="515" width="40.42578125" style="99" customWidth="1"/>
    <col min="516" max="516" width="13.42578125" style="99" customWidth="1"/>
    <col min="517" max="517" width="14" style="99" customWidth="1"/>
    <col min="518" max="518" width="15.42578125" style="99" customWidth="1"/>
    <col min="519" max="519" width="14.28515625" style="99" customWidth="1"/>
    <col min="520" max="520" width="16.140625" style="99" customWidth="1"/>
    <col min="521" max="522" width="11" style="99" customWidth="1"/>
    <col min="523" max="523" width="11.85546875" style="99" customWidth="1"/>
    <col min="524" max="770" width="9.140625" style="99"/>
    <col min="771" max="771" width="40.42578125" style="99" customWidth="1"/>
    <col min="772" max="772" width="13.42578125" style="99" customWidth="1"/>
    <col min="773" max="773" width="14" style="99" customWidth="1"/>
    <col min="774" max="774" width="15.42578125" style="99" customWidth="1"/>
    <col min="775" max="775" width="14.28515625" style="99" customWidth="1"/>
    <col min="776" max="776" width="16.140625" style="99" customWidth="1"/>
    <col min="777" max="778" width="11" style="99" customWidth="1"/>
    <col min="779" max="779" width="11.85546875" style="99" customWidth="1"/>
    <col min="780" max="1026" width="9.140625" style="99"/>
    <col min="1027" max="1027" width="40.42578125" style="99" customWidth="1"/>
    <col min="1028" max="1028" width="13.42578125" style="99" customWidth="1"/>
    <col min="1029" max="1029" width="14" style="99" customWidth="1"/>
    <col min="1030" max="1030" width="15.42578125" style="99" customWidth="1"/>
    <col min="1031" max="1031" width="14.28515625" style="99" customWidth="1"/>
    <col min="1032" max="1032" width="16.140625" style="99" customWidth="1"/>
    <col min="1033" max="1034" width="11" style="99" customWidth="1"/>
    <col min="1035" max="1035" width="11.85546875" style="99" customWidth="1"/>
    <col min="1036" max="1282" width="9.140625" style="99"/>
    <col min="1283" max="1283" width="40.42578125" style="99" customWidth="1"/>
    <col min="1284" max="1284" width="13.42578125" style="99" customWidth="1"/>
    <col min="1285" max="1285" width="14" style="99" customWidth="1"/>
    <col min="1286" max="1286" width="15.42578125" style="99" customWidth="1"/>
    <col min="1287" max="1287" width="14.28515625" style="99" customWidth="1"/>
    <col min="1288" max="1288" width="16.140625" style="99" customWidth="1"/>
    <col min="1289" max="1290" width="11" style="99" customWidth="1"/>
    <col min="1291" max="1291" width="11.85546875" style="99" customWidth="1"/>
    <col min="1292" max="1538" width="9.140625" style="99"/>
    <col min="1539" max="1539" width="40.42578125" style="99" customWidth="1"/>
    <col min="1540" max="1540" width="13.42578125" style="99" customWidth="1"/>
    <col min="1541" max="1541" width="14" style="99" customWidth="1"/>
    <col min="1542" max="1542" width="15.42578125" style="99" customWidth="1"/>
    <col min="1543" max="1543" width="14.28515625" style="99" customWidth="1"/>
    <col min="1544" max="1544" width="16.140625" style="99" customWidth="1"/>
    <col min="1545" max="1546" width="11" style="99" customWidth="1"/>
    <col min="1547" max="1547" width="11.85546875" style="99" customWidth="1"/>
    <col min="1548" max="1794" width="9.140625" style="99"/>
    <col min="1795" max="1795" width="40.42578125" style="99" customWidth="1"/>
    <col min="1796" max="1796" width="13.42578125" style="99" customWidth="1"/>
    <col min="1797" max="1797" width="14" style="99" customWidth="1"/>
    <col min="1798" max="1798" width="15.42578125" style="99" customWidth="1"/>
    <col min="1799" max="1799" width="14.28515625" style="99" customWidth="1"/>
    <col min="1800" max="1800" width="16.140625" style="99" customWidth="1"/>
    <col min="1801" max="1802" width="11" style="99" customWidth="1"/>
    <col min="1803" max="1803" width="11.85546875" style="99" customWidth="1"/>
    <col min="1804" max="2050" width="9.140625" style="99"/>
    <col min="2051" max="2051" width="40.42578125" style="99" customWidth="1"/>
    <col min="2052" max="2052" width="13.42578125" style="99" customWidth="1"/>
    <col min="2053" max="2053" width="14" style="99" customWidth="1"/>
    <col min="2054" max="2054" width="15.42578125" style="99" customWidth="1"/>
    <col min="2055" max="2055" width="14.28515625" style="99" customWidth="1"/>
    <col min="2056" max="2056" width="16.140625" style="99" customWidth="1"/>
    <col min="2057" max="2058" width="11" style="99" customWidth="1"/>
    <col min="2059" max="2059" width="11.85546875" style="99" customWidth="1"/>
    <col min="2060" max="2306" width="9.140625" style="99"/>
    <col min="2307" max="2307" width="40.42578125" style="99" customWidth="1"/>
    <col min="2308" max="2308" width="13.42578125" style="99" customWidth="1"/>
    <col min="2309" max="2309" width="14" style="99" customWidth="1"/>
    <col min="2310" max="2310" width="15.42578125" style="99" customWidth="1"/>
    <col min="2311" max="2311" width="14.28515625" style="99" customWidth="1"/>
    <col min="2312" max="2312" width="16.140625" style="99" customWidth="1"/>
    <col min="2313" max="2314" width="11" style="99" customWidth="1"/>
    <col min="2315" max="2315" width="11.85546875" style="99" customWidth="1"/>
    <col min="2316" max="2562" width="9.140625" style="99"/>
    <col min="2563" max="2563" width="40.42578125" style="99" customWidth="1"/>
    <col min="2564" max="2564" width="13.42578125" style="99" customWidth="1"/>
    <col min="2565" max="2565" width="14" style="99" customWidth="1"/>
    <col min="2566" max="2566" width="15.42578125" style="99" customWidth="1"/>
    <col min="2567" max="2567" width="14.28515625" style="99" customWidth="1"/>
    <col min="2568" max="2568" width="16.140625" style="99" customWidth="1"/>
    <col min="2569" max="2570" width="11" style="99" customWidth="1"/>
    <col min="2571" max="2571" width="11.85546875" style="99" customWidth="1"/>
    <col min="2572" max="2818" width="9.140625" style="99"/>
    <col min="2819" max="2819" width="40.42578125" style="99" customWidth="1"/>
    <col min="2820" max="2820" width="13.42578125" style="99" customWidth="1"/>
    <col min="2821" max="2821" width="14" style="99" customWidth="1"/>
    <col min="2822" max="2822" width="15.42578125" style="99" customWidth="1"/>
    <col min="2823" max="2823" width="14.28515625" style="99" customWidth="1"/>
    <col min="2824" max="2824" width="16.140625" style="99" customWidth="1"/>
    <col min="2825" max="2826" width="11" style="99" customWidth="1"/>
    <col min="2827" max="2827" width="11.85546875" style="99" customWidth="1"/>
    <col min="2828" max="3074" width="9.140625" style="99"/>
    <col min="3075" max="3075" width="40.42578125" style="99" customWidth="1"/>
    <col min="3076" max="3076" width="13.42578125" style="99" customWidth="1"/>
    <col min="3077" max="3077" width="14" style="99" customWidth="1"/>
    <col min="3078" max="3078" width="15.42578125" style="99" customWidth="1"/>
    <col min="3079" max="3079" width="14.28515625" style="99" customWidth="1"/>
    <col min="3080" max="3080" width="16.140625" style="99" customWidth="1"/>
    <col min="3081" max="3082" width="11" style="99" customWidth="1"/>
    <col min="3083" max="3083" width="11.85546875" style="99" customWidth="1"/>
    <col min="3084" max="3330" width="9.140625" style="99"/>
    <col min="3331" max="3331" width="40.42578125" style="99" customWidth="1"/>
    <col min="3332" max="3332" width="13.42578125" style="99" customWidth="1"/>
    <col min="3333" max="3333" width="14" style="99" customWidth="1"/>
    <col min="3334" max="3334" width="15.42578125" style="99" customWidth="1"/>
    <col min="3335" max="3335" width="14.28515625" style="99" customWidth="1"/>
    <col min="3336" max="3336" width="16.140625" style="99" customWidth="1"/>
    <col min="3337" max="3338" width="11" style="99" customWidth="1"/>
    <col min="3339" max="3339" width="11.85546875" style="99" customWidth="1"/>
    <col min="3340" max="3586" width="9.140625" style="99"/>
    <col min="3587" max="3587" width="40.42578125" style="99" customWidth="1"/>
    <col min="3588" max="3588" width="13.42578125" style="99" customWidth="1"/>
    <col min="3589" max="3589" width="14" style="99" customWidth="1"/>
    <col min="3590" max="3590" width="15.42578125" style="99" customWidth="1"/>
    <col min="3591" max="3591" width="14.28515625" style="99" customWidth="1"/>
    <col min="3592" max="3592" width="16.140625" style="99" customWidth="1"/>
    <col min="3593" max="3594" width="11" style="99" customWidth="1"/>
    <col min="3595" max="3595" width="11.85546875" style="99" customWidth="1"/>
    <col min="3596" max="3842" width="9.140625" style="99"/>
    <col min="3843" max="3843" width="40.42578125" style="99" customWidth="1"/>
    <col min="3844" max="3844" width="13.42578125" style="99" customWidth="1"/>
    <col min="3845" max="3845" width="14" style="99" customWidth="1"/>
    <col min="3846" max="3846" width="15.42578125" style="99" customWidth="1"/>
    <col min="3847" max="3847" width="14.28515625" style="99" customWidth="1"/>
    <col min="3848" max="3848" width="16.140625" style="99" customWidth="1"/>
    <col min="3849" max="3850" width="11" style="99" customWidth="1"/>
    <col min="3851" max="3851" width="11.85546875" style="99" customWidth="1"/>
    <col min="3852" max="4098" width="9.140625" style="99"/>
    <col min="4099" max="4099" width="40.42578125" style="99" customWidth="1"/>
    <col min="4100" max="4100" width="13.42578125" style="99" customWidth="1"/>
    <col min="4101" max="4101" width="14" style="99" customWidth="1"/>
    <col min="4102" max="4102" width="15.42578125" style="99" customWidth="1"/>
    <col min="4103" max="4103" width="14.28515625" style="99" customWidth="1"/>
    <col min="4104" max="4104" width="16.140625" style="99" customWidth="1"/>
    <col min="4105" max="4106" width="11" style="99" customWidth="1"/>
    <col min="4107" max="4107" width="11.85546875" style="99" customWidth="1"/>
    <col min="4108" max="4354" width="9.140625" style="99"/>
    <col min="4355" max="4355" width="40.42578125" style="99" customWidth="1"/>
    <col min="4356" max="4356" width="13.42578125" style="99" customWidth="1"/>
    <col min="4357" max="4357" width="14" style="99" customWidth="1"/>
    <col min="4358" max="4358" width="15.42578125" style="99" customWidth="1"/>
    <col min="4359" max="4359" width="14.28515625" style="99" customWidth="1"/>
    <col min="4360" max="4360" width="16.140625" style="99" customWidth="1"/>
    <col min="4361" max="4362" width="11" style="99" customWidth="1"/>
    <col min="4363" max="4363" width="11.85546875" style="99" customWidth="1"/>
    <col min="4364" max="4610" width="9.140625" style="99"/>
    <col min="4611" max="4611" width="40.42578125" style="99" customWidth="1"/>
    <col min="4612" max="4612" width="13.42578125" style="99" customWidth="1"/>
    <col min="4613" max="4613" width="14" style="99" customWidth="1"/>
    <col min="4614" max="4614" width="15.42578125" style="99" customWidth="1"/>
    <col min="4615" max="4615" width="14.28515625" style="99" customWidth="1"/>
    <col min="4616" max="4616" width="16.140625" style="99" customWidth="1"/>
    <col min="4617" max="4618" width="11" style="99" customWidth="1"/>
    <col min="4619" max="4619" width="11.85546875" style="99" customWidth="1"/>
    <col min="4620" max="4866" width="9.140625" style="99"/>
    <col min="4867" max="4867" width="40.42578125" style="99" customWidth="1"/>
    <col min="4868" max="4868" width="13.42578125" style="99" customWidth="1"/>
    <col min="4869" max="4869" width="14" style="99" customWidth="1"/>
    <col min="4870" max="4870" width="15.42578125" style="99" customWidth="1"/>
    <col min="4871" max="4871" width="14.28515625" style="99" customWidth="1"/>
    <col min="4872" max="4872" width="16.140625" style="99" customWidth="1"/>
    <col min="4873" max="4874" width="11" style="99" customWidth="1"/>
    <col min="4875" max="4875" width="11.85546875" style="99" customWidth="1"/>
    <col min="4876" max="5122" width="9.140625" style="99"/>
    <col min="5123" max="5123" width="40.42578125" style="99" customWidth="1"/>
    <col min="5124" max="5124" width="13.42578125" style="99" customWidth="1"/>
    <col min="5125" max="5125" width="14" style="99" customWidth="1"/>
    <col min="5126" max="5126" width="15.42578125" style="99" customWidth="1"/>
    <col min="5127" max="5127" width="14.28515625" style="99" customWidth="1"/>
    <col min="5128" max="5128" width="16.140625" style="99" customWidth="1"/>
    <col min="5129" max="5130" width="11" style="99" customWidth="1"/>
    <col min="5131" max="5131" width="11.85546875" style="99" customWidth="1"/>
    <col min="5132" max="5378" width="9.140625" style="99"/>
    <col min="5379" max="5379" width="40.42578125" style="99" customWidth="1"/>
    <col min="5380" max="5380" width="13.42578125" style="99" customWidth="1"/>
    <col min="5381" max="5381" width="14" style="99" customWidth="1"/>
    <col min="5382" max="5382" width="15.42578125" style="99" customWidth="1"/>
    <col min="5383" max="5383" width="14.28515625" style="99" customWidth="1"/>
    <col min="5384" max="5384" width="16.140625" style="99" customWidth="1"/>
    <col min="5385" max="5386" width="11" style="99" customWidth="1"/>
    <col min="5387" max="5387" width="11.85546875" style="99" customWidth="1"/>
    <col min="5388" max="5634" width="9.140625" style="99"/>
    <col min="5635" max="5635" width="40.42578125" style="99" customWidth="1"/>
    <col min="5636" max="5636" width="13.42578125" style="99" customWidth="1"/>
    <col min="5637" max="5637" width="14" style="99" customWidth="1"/>
    <col min="5638" max="5638" width="15.42578125" style="99" customWidth="1"/>
    <col min="5639" max="5639" width="14.28515625" style="99" customWidth="1"/>
    <col min="5640" max="5640" width="16.140625" style="99" customWidth="1"/>
    <col min="5641" max="5642" width="11" style="99" customWidth="1"/>
    <col min="5643" max="5643" width="11.85546875" style="99" customWidth="1"/>
    <col min="5644" max="5890" width="9.140625" style="99"/>
    <col min="5891" max="5891" width="40.42578125" style="99" customWidth="1"/>
    <col min="5892" max="5892" width="13.42578125" style="99" customWidth="1"/>
    <col min="5893" max="5893" width="14" style="99" customWidth="1"/>
    <col min="5894" max="5894" width="15.42578125" style="99" customWidth="1"/>
    <col min="5895" max="5895" width="14.28515625" style="99" customWidth="1"/>
    <col min="5896" max="5896" width="16.140625" style="99" customWidth="1"/>
    <col min="5897" max="5898" width="11" style="99" customWidth="1"/>
    <col min="5899" max="5899" width="11.85546875" style="99" customWidth="1"/>
    <col min="5900" max="6146" width="9.140625" style="99"/>
    <col min="6147" max="6147" width="40.42578125" style="99" customWidth="1"/>
    <col min="6148" max="6148" width="13.42578125" style="99" customWidth="1"/>
    <col min="6149" max="6149" width="14" style="99" customWidth="1"/>
    <col min="6150" max="6150" width="15.42578125" style="99" customWidth="1"/>
    <col min="6151" max="6151" width="14.28515625" style="99" customWidth="1"/>
    <col min="6152" max="6152" width="16.140625" style="99" customWidth="1"/>
    <col min="6153" max="6154" width="11" style="99" customWidth="1"/>
    <col min="6155" max="6155" width="11.85546875" style="99" customWidth="1"/>
    <col min="6156" max="6402" width="9.140625" style="99"/>
    <col min="6403" max="6403" width="40.42578125" style="99" customWidth="1"/>
    <col min="6404" max="6404" width="13.42578125" style="99" customWidth="1"/>
    <col min="6405" max="6405" width="14" style="99" customWidth="1"/>
    <col min="6406" max="6406" width="15.42578125" style="99" customWidth="1"/>
    <col min="6407" max="6407" width="14.28515625" style="99" customWidth="1"/>
    <col min="6408" max="6408" width="16.140625" style="99" customWidth="1"/>
    <col min="6409" max="6410" width="11" style="99" customWidth="1"/>
    <col min="6411" max="6411" width="11.85546875" style="99" customWidth="1"/>
    <col min="6412" max="6658" width="9.140625" style="99"/>
    <col min="6659" max="6659" width="40.42578125" style="99" customWidth="1"/>
    <col min="6660" max="6660" width="13.42578125" style="99" customWidth="1"/>
    <col min="6661" max="6661" width="14" style="99" customWidth="1"/>
    <col min="6662" max="6662" width="15.42578125" style="99" customWidth="1"/>
    <col min="6663" max="6663" width="14.28515625" style="99" customWidth="1"/>
    <col min="6664" max="6664" width="16.140625" style="99" customWidth="1"/>
    <col min="6665" max="6666" width="11" style="99" customWidth="1"/>
    <col min="6667" max="6667" width="11.85546875" style="99" customWidth="1"/>
    <col min="6668" max="6914" width="9.140625" style="99"/>
    <col min="6915" max="6915" width="40.42578125" style="99" customWidth="1"/>
    <col min="6916" max="6916" width="13.42578125" style="99" customWidth="1"/>
    <col min="6917" max="6917" width="14" style="99" customWidth="1"/>
    <col min="6918" max="6918" width="15.42578125" style="99" customWidth="1"/>
    <col min="6919" max="6919" width="14.28515625" style="99" customWidth="1"/>
    <col min="6920" max="6920" width="16.140625" style="99" customWidth="1"/>
    <col min="6921" max="6922" width="11" style="99" customWidth="1"/>
    <col min="6923" max="6923" width="11.85546875" style="99" customWidth="1"/>
    <col min="6924" max="7170" width="9.140625" style="99"/>
    <col min="7171" max="7171" width="40.42578125" style="99" customWidth="1"/>
    <col min="7172" max="7172" width="13.42578125" style="99" customWidth="1"/>
    <col min="7173" max="7173" width="14" style="99" customWidth="1"/>
    <col min="7174" max="7174" width="15.42578125" style="99" customWidth="1"/>
    <col min="7175" max="7175" width="14.28515625" style="99" customWidth="1"/>
    <col min="7176" max="7176" width="16.140625" style="99" customWidth="1"/>
    <col min="7177" max="7178" width="11" style="99" customWidth="1"/>
    <col min="7179" max="7179" width="11.85546875" style="99" customWidth="1"/>
    <col min="7180" max="7426" width="9.140625" style="99"/>
    <col min="7427" max="7427" width="40.42578125" style="99" customWidth="1"/>
    <col min="7428" max="7428" width="13.42578125" style="99" customWidth="1"/>
    <col min="7429" max="7429" width="14" style="99" customWidth="1"/>
    <col min="7430" max="7430" width="15.42578125" style="99" customWidth="1"/>
    <col min="7431" max="7431" width="14.28515625" style="99" customWidth="1"/>
    <col min="7432" max="7432" width="16.140625" style="99" customWidth="1"/>
    <col min="7433" max="7434" width="11" style="99" customWidth="1"/>
    <col min="7435" max="7435" width="11.85546875" style="99" customWidth="1"/>
    <col min="7436" max="7682" width="9.140625" style="99"/>
    <col min="7683" max="7683" width="40.42578125" style="99" customWidth="1"/>
    <col min="7684" max="7684" width="13.42578125" style="99" customWidth="1"/>
    <col min="7685" max="7685" width="14" style="99" customWidth="1"/>
    <col min="7686" max="7686" width="15.42578125" style="99" customWidth="1"/>
    <col min="7687" max="7687" width="14.28515625" style="99" customWidth="1"/>
    <col min="7688" max="7688" width="16.140625" style="99" customWidth="1"/>
    <col min="7689" max="7690" width="11" style="99" customWidth="1"/>
    <col min="7691" max="7691" width="11.85546875" style="99" customWidth="1"/>
    <col min="7692" max="7938" width="9.140625" style="99"/>
    <col min="7939" max="7939" width="40.42578125" style="99" customWidth="1"/>
    <col min="7940" max="7940" width="13.42578125" style="99" customWidth="1"/>
    <col min="7941" max="7941" width="14" style="99" customWidth="1"/>
    <col min="7942" max="7942" width="15.42578125" style="99" customWidth="1"/>
    <col min="7943" max="7943" width="14.28515625" style="99" customWidth="1"/>
    <col min="7944" max="7944" width="16.140625" style="99" customWidth="1"/>
    <col min="7945" max="7946" width="11" style="99" customWidth="1"/>
    <col min="7947" max="7947" width="11.85546875" style="99" customWidth="1"/>
    <col min="7948" max="8194" width="9.140625" style="99"/>
    <col min="8195" max="8195" width="40.42578125" style="99" customWidth="1"/>
    <col min="8196" max="8196" width="13.42578125" style="99" customWidth="1"/>
    <col min="8197" max="8197" width="14" style="99" customWidth="1"/>
    <col min="8198" max="8198" width="15.42578125" style="99" customWidth="1"/>
    <col min="8199" max="8199" width="14.28515625" style="99" customWidth="1"/>
    <col min="8200" max="8200" width="16.140625" style="99" customWidth="1"/>
    <col min="8201" max="8202" width="11" style="99" customWidth="1"/>
    <col min="8203" max="8203" width="11.85546875" style="99" customWidth="1"/>
    <col min="8204" max="8450" width="9.140625" style="99"/>
    <col min="8451" max="8451" width="40.42578125" style="99" customWidth="1"/>
    <col min="8452" max="8452" width="13.42578125" style="99" customWidth="1"/>
    <col min="8453" max="8453" width="14" style="99" customWidth="1"/>
    <col min="8454" max="8454" width="15.42578125" style="99" customWidth="1"/>
    <col min="8455" max="8455" width="14.28515625" style="99" customWidth="1"/>
    <col min="8456" max="8456" width="16.140625" style="99" customWidth="1"/>
    <col min="8457" max="8458" width="11" style="99" customWidth="1"/>
    <col min="8459" max="8459" width="11.85546875" style="99" customWidth="1"/>
    <col min="8460" max="8706" width="9.140625" style="99"/>
    <col min="8707" max="8707" width="40.42578125" style="99" customWidth="1"/>
    <col min="8708" max="8708" width="13.42578125" style="99" customWidth="1"/>
    <col min="8709" max="8709" width="14" style="99" customWidth="1"/>
    <col min="8710" max="8710" width="15.42578125" style="99" customWidth="1"/>
    <col min="8711" max="8711" width="14.28515625" style="99" customWidth="1"/>
    <col min="8712" max="8712" width="16.140625" style="99" customWidth="1"/>
    <col min="8713" max="8714" width="11" style="99" customWidth="1"/>
    <col min="8715" max="8715" width="11.85546875" style="99" customWidth="1"/>
    <col min="8716" max="8962" width="9.140625" style="99"/>
    <col min="8963" max="8963" width="40.42578125" style="99" customWidth="1"/>
    <col min="8964" max="8964" width="13.42578125" style="99" customWidth="1"/>
    <col min="8965" max="8965" width="14" style="99" customWidth="1"/>
    <col min="8966" max="8966" width="15.42578125" style="99" customWidth="1"/>
    <col min="8967" max="8967" width="14.28515625" style="99" customWidth="1"/>
    <col min="8968" max="8968" width="16.140625" style="99" customWidth="1"/>
    <col min="8969" max="8970" width="11" style="99" customWidth="1"/>
    <col min="8971" max="8971" width="11.85546875" style="99" customWidth="1"/>
    <col min="8972" max="9218" width="9.140625" style="99"/>
    <col min="9219" max="9219" width="40.42578125" style="99" customWidth="1"/>
    <col min="9220" max="9220" width="13.42578125" style="99" customWidth="1"/>
    <col min="9221" max="9221" width="14" style="99" customWidth="1"/>
    <col min="9222" max="9222" width="15.42578125" style="99" customWidth="1"/>
    <col min="9223" max="9223" width="14.28515625" style="99" customWidth="1"/>
    <col min="9224" max="9224" width="16.140625" style="99" customWidth="1"/>
    <col min="9225" max="9226" width="11" style="99" customWidth="1"/>
    <col min="9227" max="9227" width="11.85546875" style="99" customWidth="1"/>
    <col min="9228" max="9474" width="9.140625" style="99"/>
    <col min="9475" max="9475" width="40.42578125" style="99" customWidth="1"/>
    <col min="9476" max="9476" width="13.42578125" style="99" customWidth="1"/>
    <col min="9477" max="9477" width="14" style="99" customWidth="1"/>
    <col min="9478" max="9478" width="15.42578125" style="99" customWidth="1"/>
    <col min="9479" max="9479" width="14.28515625" style="99" customWidth="1"/>
    <col min="9480" max="9480" width="16.140625" style="99" customWidth="1"/>
    <col min="9481" max="9482" width="11" style="99" customWidth="1"/>
    <col min="9483" max="9483" width="11.85546875" style="99" customWidth="1"/>
    <col min="9484" max="9730" width="9.140625" style="99"/>
    <col min="9731" max="9731" width="40.42578125" style="99" customWidth="1"/>
    <col min="9732" max="9732" width="13.42578125" style="99" customWidth="1"/>
    <col min="9733" max="9733" width="14" style="99" customWidth="1"/>
    <col min="9734" max="9734" width="15.42578125" style="99" customWidth="1"/>
    <col min="9735" max="9735" width="14.28515625" style="99" customWidth="1"/>
    <col min="9736" max="9736" width="16.140625" style="99" customWidth="1"/>
    <col min="9737" max="9738" width="11" style="99" customWidth="1"/>
    <col min="9739" max="9739" width="11.85546875" style="99" customWidth="1"/>
    <col min="9740" max="9986" width="9.140625" style="99"/>
    <col min="9987" max="9987" width="40.42578125" style="99" customWidth="1"/>
    <col min="9988" max="9988" width="13.42578125" style="99" customWidth="1"/>
    <col min="9989" max="9989" width="14" style="99" customWidth="1"/>
    <col min="9990" max="9990" width="15.42578125" style="99" customWidth="1"/>
    <col min="9991" max="9991" width="14.28515625" style="99" customWidth="1"/>
    <col min="9992" max="9992" width="16.140625" style="99" customWidth="1"/>
    <col min="9993" max="9994" width="11" style="99" customWidth="1"/>
    <col min="9995" max="9995" width="11.85546875" style="99" customWidth="1"/>
    <col min="9996" max="10242" width="9.140625" style="99"/>
    <col min="10243" max="10243" width="40.42578125" style="99" customWidth="1"/>
    <col min="10244" max="10244" width="13.42578125" style="99" customWidth="1"/>
    <col min="10245" max="10245" width="14" style="99" customWidth="1"/>
    <col min="10246" max="10246" width="15.42578125" style="99" customWidth="1"/>
    <col min="10247" max="10247" width="14.28515625" style="99" customWidth="1"/>
    <col min="10248" max="10248" width="16.140625" style="99" customWidth="1"/>
    <col min="10249" max="10250" width="11" style="99" customWidth="1"/>
    <col min="10251" max="10251" width="11.85546875" style="99" customWidth="1"/>
    <col min="10252" max="10498" width="9.140625" style="99"/>
    <col min="10499" max="10499" width="40.42578125" style="99" customWidth="1"/>
    <col min="10500" max="10500" width="13.42578125" style="99" customWidth="1"/>
    <col min="10501" max="10501" width="14" style="99" customWidth="1"/>
    <col min="10502" max="10502" width="15.42578125" style="99" customWidth="1"/>
    <col min="10503" max="10503" width="14.28515625" style="99" customWidth="1"/>
    <col min="10504" max="10504" width="16.140625" style="99" customWidth="1"/>
    <col min="10505" max="10506" width="11" style="99" customWidth="1"/>
    <col min="10507" max="10507" width="11.85546875" style="99" customWidth="1"/>
    <col min="10508" max="10754" width="9.140625" style="99"/>
    <col min="10755" max="10755" width="40.42578125" style="99" customWidth="1"/>
    <col min="10756" max="10756" width="13.42578125" style="99" customWidth="1"/>
    <col min="10757" max="10757" width="14" style="99" customWidth="1"/>
    <col min="10758" max="10758" width="15.42578125" style="99" customWidth="1"/>
    <col min="10759" max="10759" width="14.28515625" style="99" customWidth="1"/>
    <col min="10760" max="10760" width="16.140625" style="99" customWidth="1"/>
    <col min="10761" max="10762" width="11" style="99" customWidth="1"/>
    <col min="10763" max="10763" width="11.85546875" style="99" customWidth="1"/>
    <col min="10764" max="11010" width="9.140625" style="99"/>
    <col min="11011" max="11011" width="40.42578125" style="99" customWidth="1"/>
    <col min="11012" max="11012" width="13.42578125" style="99" customWidth="1"/>
    <col min="11013" max="11013" width="14" style="99" customWidth="1"/>
    <col min="11014" max="11014" width="15.42578125" style="99" customWidth="1"/>
    <col min="11015" max="11015" width="14.28515625" style="99" customWidth="1"/>
    <col min="11016" max="11016" width="16.140625" style="99" customWidth="1"/>
    <col min="11017" max="11018" width="11" style="99" customWidth="1"/>
    <col min="11019" max="11019" width="11.85546875" style="99" customWidth="1"/>
    <col min="11020" max="11266" width="9.140625" style="99"/>
    <col min="11267" max="11267" width="40.42578125" style="99" customWidth="1"/>
    <col min="11268" max="11268" width="13.42578125" style="99" customWidth="1"/>
    <col min="11269" max="11269" width="14" style="99" customWidth="1"/>
    <col min="11270" max="11270" width="15.42578125" style="99" customWidth="1"/>
    <col min="11271" max="11271" width="14.28515625" style="99" customWidth="1"/>
    <col min="11272" max="11272" width="16.140625" style="99" customWidth="1"/>
    <col min="11273" max="11274" width="11" style="99" customWidth="1"/>
    <col min="11275" max="11275" width="11.85546875" style="99" customWidth="1"/>
    <col min="11276" max="11522" width="9.140625" style="99"/>
    <col min="11523" max="11523" width="40.42578125" style="99" customWidth="1"/>
    <col min="11524" max="11524" width="13.42578125" style="99" customWidth="1"/>
    <col min="11525" max="11525" width="14" style="99" customWidth="1"/>
    <col min="11526" max="11526" width="15.42578125" style="99" customWidth="1"/>
    <col min="11527" max="11527" width="14.28515625" style="99" customWidth="1"/>
    <col min="11528" max="11528" width="16.140625" style="99" customWidth="1"/>
    <col min="11529" max="11530" width="11" style="99" customWidth="1"/>
    <col min="11531" max="11531" width="11.85546875" style="99" customWidth="1"/>
    <col min="11532" max="11778" width="9.140625" style="99"/>
    <col min="11779" max="11779" width="40.42578125" style="99" customWidth="1"/>
    <col min="11780" max="11780" width="13.42578125" style="99" customWidth="1"/>
    <col min="11781" max="11781" width="14" style="99" customWidth="1"/>
    <col min="11782" max="11782" width="15.42578125" style="99" customWidth="1"/>
    <col min="11783" max="11783" width="14.28515625" style="99" customWidth="1"/>
    <col min="11784" max="11784" width="16.140625" style="99" customWidth="1"/>
    <col min="11785" max="11786" width="11" style="99" customWidth="1"/>
    <col min="11787" max="11787" width="11.85546875" style="99" customWidth="1"/>
    <col min="11788" max="12034" width="9.140625" style="99"/>
    <col min="12035" max="12035" width="40.42578125" style="99" customWidth="1"/>
    <col min="12036" max="12036" width="13.42578125" style="99" customWidth="1"/>
    <col min="12037" max="12037" width="14" style="99" customWidth="1"/>
    <col min="12038" max="12038" width="15.42578125" style="99" customWidth="1"/>
    <col min="12039" max="12039" width="14.28515625" style="99" customWidth="1"/>
    <col min="12040" max="12040" width="16.140625" style="99" customWidth="1"/>
    <col min="12041" max="12042" width="11" style="99" customWidth="1"/>
    <col min="12043" max="12043" width="11.85546875" style="99" customWidth="1"/>
    <col min="12044" max="12290" width="9.140625" style="99"/>
    <col min="12291" max="12291" width="40.42578125" style="99" customWidth="1"/>
    <col min="12292" max="12292" width="13.42578125" style="99" customWidth="1"/>
    <col min="12293" max="12293" width="14" style="99" customWidth="1"/>
    <col min="12294" max="12294" width="15.42578125" style="99" customWidth="1"/>
    <col min="12295" max="12295" width="14.28515625" style="99" customWidth="1"/>
    <col min="12296" max="12296" width="16.140625" style="99" customWidth="1"/>
    <col min="12297" max="12298" width="11" style="99" customWidth="1"/>
    <col min="12299" max="12299" width="11.85546875" style="99" customWidth="1"/>
    <col min="12300" max="12546" width="9.140625" style="99"/>
    <col min="12547" max="12547" width="40.42578125" style="99" customWidth="1"/>
    <col min="12548" max="12548" width="13.42578125" style="99" customWidth="1"/>
    <col min="12549" max="12549" width="14" style="99" customWidth="1"/>
    <col min="12550" max="12550" width="15.42578125" style="99" customWidth="1"/>
    <col min="12551" max="12551" width="14.28515625" style="99" customWidth="1"/>
    <col min="12552" max="12552" width="16.140625" style="99" customWidth="1"/>
    <col min="12553" max="12554" width="11" style="99" customWidth="1"/>
    <col min="12555" max="12555" width="11.85546875" style="99" customWidth="1"/>
    <col min="12556" max="12802" width="9.140625" style="99"/>
    <col min="12803" max="12803" width="40.42578125" style="99" customWidth="1"/>
    <col min="12804" max="12804" width="13.42578125" style="99" customWidth="1"/>
    <col min="12805" max="12805" width="14" style="99" customWidth="1"/>
    <col min="12806" max="12806" width="15.42578125" style="99" customWidth="1"/>
    <col min="12807" max="12807" width="14.28515625" style="99" customWidth="1"/>
    <col min="12808" max="12808" width="16.140625" style="99" customWidth="1"/>
    <col min="12809" max="12810" width="11" style="99" customWidth="1"/>
    <col min="12811" max="12811" width="11.85546875" style="99" customWidth="1"/>
    <col min="12812" max="13058" width="9.140625" style="99"/>
    <col min="13059" max="13059" width="40.42578125" style="99" customWidth="1"/>
    <col min="13060" max="13060" width="13.42578125" style="99" customWidth="1"/>
    <col min="13061" max="13061" width="14" style="99" customWidth="1"/>
    <col min="13062" max="13062" width="15.42578125" style="99" customWidth="1"/>
    <col min="13063" max="13063" width="14.28515625" style="99" customWidth="1"/>
    <col min="13064" max="13064" width="16.140625" style="99" customWidth="1"/>
    <col min="13065" max="13066" width="11" style="99" customWidth="1"/>
    <col min="13067" max="13067" width="11.85546875" style="99" customWidth="1"/>
    <col min="13068" max="13314" width="9.140625" style="99"/>
    <col min="13315" max="13315" width="40.42578125" style="99" customWidth="1"/>
    <col min="13316" max="13316" width="13.42578125" style="99" customWidth="1"/>
    <col min="13317" max="13317" width="14" style="99" customWidth="1"/>
    <col min="13318" max="13318" width="15.42578125" style="99" customWidth="1"/>
    <col min="13319" max="13319" width="14.28515625" style="99" customWidth="1"/>
    <col min="13320" max="13320" width="16.140625" style="99" customWidth="1"/>
    <col min="13321" max="13322" width="11" style="99" customWidth="1"/>
    <col min="13323" max="13323" width="11.85546875" style="99" customWidth="1"/>
    <col min="13324" max="13570" width="9.140625" style="99"/>
    <col min="13571" max="13571" width="40.42578125" style="99" customWidth="1"/>
    <col min="13572" max="13572" width="13.42578125" style="99" customWidth="1"/>
    <col min="13573" max="13573" width="14" style="99" customWidth="1"/>
    <col min="13574" max="13574" width="15.42578125" style="99" customWidth="1"/>
    <col min="13575" max="13575" width="14.28515625" style="99" customWidth="1"/>
    <col min="13576" max="13576" width="16.140625" style="99" customWidth="1"/>
    <col min="13577" max="13578" width="11" style="99" customWidth="1"/>
    <col min="13579" max="13579" width="11.85546875" style="99" customWidth="1"/>
    <col min="13580" max="13826" width="9.140625" style="99"/>
    <col min="13827" max="13827" width="40.42578125" style="99" customWidth="1"/>
    <col min="13828" max="13828" width="13.42578125" style="99" customWidth="1"/>
    <col min="13829" max="13829" width="14" style="99" customWidth="1"/>
    <col min="13830" max="13830" width="15.42578125" style="99" customWidth="1"/>
    <col min="13831" max="13831" width="14.28515625" style="99" customWidth="1"/>
    <col min="13832" max="13832" width="16.140625" style="99" customWidth="1"/>
    <col min="13833" max="13834" width="11" style="99" customWidth="1"/>
    <col min="13835" max="13835" width="11.85546875" style="99" customWidth="1"/>
    <col min="13836" max="14082" width="9.140625" style="99"/>
    <col min="14083" max="14083" width="40.42578125" style="99" customWidth="1"/>
    <col min="14084" max="14084" width="13.42578125" style="99" customWidth="1"/>
    <col min="14085" max="14085" width="14" style="99" customWidth="1"/>
    <col min="14086" max="14086" width="15.42578125" style="99" customWidth="1"/>
    <col min="14087" max="14087" width="14.28515625" style="99" customWidth="1"/>
    <col min="14088" max="14088" width="16.140625" style="99" customWidth="1"/>
    <col min="14089" max="14090" width="11" style="99" customWidth="1"/>
    <col min="14091" max="14091" width="11.85546875" style="99" customWidth="1"/>
    <col min="14092" max="14338" width="9.140625" style="99"/>
    <col min="14339" max="14339" width="40.42578125" style="99" customWidth="1"/>
    <col min="14340" max="14340" width="13.42578125" style="99" customWidth="1"/>
    <col min="14341" max="14341" width="14" style="99" customWidth="1"/>
    <col min="14342" max="14342" width="15.42578125" style="99" customWidth="1"/>
    <col min="14343" max="14343" width="14.28515625" style="99" customWidth="1"/>
    <col min="14344" max="14344" width="16.140625" style="99" customWidth="1"/>
    <col min="14345" max="14346" width="11" style="99" customWidth="1"/>
    <col min="14347" max="14347" width="11.85546875" style="99" customWidth="1"/>
    <col min="14348" max="14594" width="9.140625" style="99"/>
    <col min="14595" max="14595" width="40.42578125" style="99" customWidth="1"/>
    <col min="14596" max="14596" width="13.42578125" style="99" customWidth="1"/>
    <col min="14597" max="14597" width="14" style="99" customWidth="1"/>
    <col min="14598" max="14598" width="15.42578125" style="99" customWidth="1"/>
    <col min="14599" max="14599" width="14.28515625" style="99" customWidth="1"/>
    <col min="14600" max="14600" width="16.140625" style="99" customWidth="1"/>
    <col min="14601" max="14602" width="11" style="99" customWidth="1"/>
    <col min="14603" max="14603" width="11.85546875" style="99" customWidth="1"/>
    <col min="14604" max="14850" width="9.140625" style="99"/>
    <col min="14851" max="14851" width="40.42578125" style="99" customWidth="1"/>
    <col min="14852" max="14852" width="13.42578125" style="99" customWidth="1"/>
    <col min="14853" max="14853" width="14" style="99" customWidth="1"/>
    <col min="14854" max="14854" width="15.42578125" style="99" customWidth="1"/>
    <col min="14855" max="14855" width="14.28515625" style="99" customWidth="1"/>
    <col min="14856" max="14856" width="16.140625" style="99" customWidth="1"/>
    <col min="14857" max="14858" width="11" style="99" customWidth="1"/>
    <col min="14859" max="14859" width="11.85546875" style="99" customWidth="1"/>
    <col min="14860" max="15106" width="9.140625" style="99"/>
    <col min="15107" max="15107" width="40.42578125" style="99" customWidth="1"/>
    <col min="15108" max="15108" width="13.42578125" style="99" customWidth="1"/>
    <col min="15109" max="15109" width="14" style="99" customWidth="1"/>
    <col min="15110" max="15110" width="15.42578125" style="99" customWidth="1"/>
    <col min="15111" max="15111" width="14.28515625" style="99" customWidth="1"/>
    <col min="15112" max="15112" width="16.140625" style="99" customWidth="1"/>
    <col min="15113" max="15114" width="11" style="99" customWidth="1"/>
    <col min="15115" max="15115" width="11.85546875" style="99" customWidth="1"/>
    <col min="15116" max="15362" width="9.140625" style="99"/>
    <col min="15363" max="15363" width="40.42578125" style="99" customWidth="1"/>
    <col min="15364" max="15364" width="13.42578125" style="99" customWidth="1"/>
    <col min="15365" max="15365" width="14" style="99" customWidth="1"/>
    <col min="15366" max="15366" width="15.42578125" style="99" customWidth="1"/>
    <col min="15367" max="15367" width="14.28515625" style="99" customWidth="1"/>
    <col min="15368" max="15368" width="16.140625" style="99" customWidth="1"/>
    <col min="15369" max="15370" width="11" style="99" customWidth="1"/>
    <col min="15371" max="15371" width="11.85546875" style="99" customWidth="1"/>
    <col min="15372" max="15618" width="9.140625" style="99"/>
    <col min="15619" max="15619" width="40.42578125" style="99" customWidth="1"/>
    <col min="15620" max="15620" width="13.42578125" style="99" customWidth="1"/>
    <col min="15621" max="15621" width="14" style="99" customWidth="1"/>
    <col min="15622" max="15622" width="15.42578125" style="99" customWidth="1"/>
    <col min="15623" max="15623" width="14.28515625" style="99" customWidth="1"/>
    <col min="15624" max="15624" width="16.140625" style="99" customWidth="1"/>
    <col min="15625" max="15626" width="11" style="99" customWidth="1"/>
    <col min="15627" max="15627" width="11.85546875" style="99" customWidth="1"/>
    <col min="15628" max="15874" width="9.140625" style="99"/>
    <col min="15875" max="15875" width="40.42578125" style="99" customWidth="1"/>
    <col min="15876" max="15876" width="13.42578125" style="99" customWidth="1"/>
    <col min="15877" max="15877" width="14" style="99" customWidth="1"/>
    <col min="15878" max="15878" width="15.42578125" style="99" customWidth="1"/>
    <col min="15879" max="15879" width="14.28515625" style="99" customWidth="1"/>
    <col min="15880" max="15880" width="16.140625" style="99" customWidth="1"/>
    <col min="15881" max="15882" width="11" style="99" customWidth="1"/>
    <col min="15883" max="15883" width="11.85546875" style="99" customWidth="1"/>
    <col min="15884" max="16130" width="9.140625" style="99"/>
    <col min="16131" max="16131" width="40.42578125" style="99" customWidth="1"/>
    <col min="16132" max="16132" width="13.42578125" style="99" customWidth="1"/>
    <col min="16133" max="16133" width="14" style="99" customWidth="1"/>
    <col min="16134" max="16134" width="15.42578125" style="99" customWidth="1"/>
    <col min="16135" max="16135" width="14.28515625" style="99" customWidth="1"/>
    <col min="16136" max="16136" width="16.140625" style="99" customWidth="1"/>
    <col min="16137" max="16138" width="11" style="99" customWidth="1"/>
    <col min="16139" max="16139" width="11.85546875" style="99" customWidth="1"/>
    <col min="16140" max="16384" width="9.140625" style="99"/>
  </cols>
  <sheetData>
    <row r="1" spans="1:8" ht="15.75" x14ac:dyDescent="0.25">
      <c r="B1" s="505"/>
      <c r="C1" s="505"/>
      <c r="D1" s="505"/>
      <c r="E1" s="505"/>
      <c r="F1" s="505"/>
      <c r="G1" s="505"/>
      <c r="H1" s="505"/>
    </row>
    <row r="2" spans="1:8" ht="15.75" thickBot="1" x14ac:dyDescent="0.3">
      <c r="B2" s="35"/>
      <c r="C2" s="32"/>
      <c r="D2" s="32"/>
      <c r="E2" s="32"/>
      <c r="F2" s="32"/>
      <c r="G2" s="32"/>
      <c r="H2" s="15" t="s">
        <v>249</v>
      </c>
    </row>
    <row r="3" spans="1:8" s="100" customFormat="1" ht="48.75" thickBot="1" x14ac:dyDescent="0.3">
      <c r="A3" s="140" t="s">
        <v>266</v>
      </c>
      <c r="B3" s="39" t="s">
        <v>355</v>
      </c>
      <c r="C3" s="40" t="s">
        <v>356</v>
      </c>
      <c r="D3" s="40" t="s">
        <v>357</v>
      </c>
      <c r="E3" s="40" t="s">
        <v>358</v>
      </c>
      <c r="F3" s="40" t="s">
        <v>4</v>
      </c>
      <c r="G3" s="40" t="s">
        <v>438</v>
      </c>
      <c r="H3" s="41" t="s">
        <v>359</v>
      </c>
    </row>
    <row r="4" spans="1:8" s="32" customFormat="1" ht="15.75" thickBot="1" x14ac:dyDescent="0.3">
      <c r="A4" s="140" t="s">
        <v>240</v>
      </c>
      <c r="B4" s="101" t="s">
        <v>241</v>
      </c>
      <c r="C4" s="102" t="s">
        <v>242</v>
      </c>
      <c r="D4" s="102" t="s">
        <v>250</v>
      </c>
      <c r="E4" s="102" t="s">
        <v>251</v>
      </c>
      <c r="F4" s="102" t="s">
        <v>252</v>
      </c>
      <c r="G4" s="287" t="s">
        <v>387</v>
      </c>
      <c r="H4" s="103" t="s">
        <v>429</v>
      </c>
    </row>
    <row r="5" spans="1:8" ht="15.75" thickBot="1" x14ac:dyDescent="0.3">
      <c r="A5" s="43" t="s">
        <v>5</v>
      </c>
      <c r="B5" s="284" t="s">
        <v>361</v>
      </c>
      <c r="C5" s="105">
        <v>185596</v>
      </c>
      <c r="D5" s="285"/>
      <c r="E5" s="105"/>
      <c r="F5" s="105">
        <v>185596</v>
      </c>
      <c r="G5" s="288">
        <v>185596</v>
      </c>
      <c r="H5" s="107"/>
    </row>
    <row r="6" spans="1:8" ht="15.75" thickBot="1" x14ac:dyDescent="0.3">
      <c r="A6" s="43" t="s">
        <v>19</v>
      </c>
      <c r="B6" s="284" t="s">
        <v>362</v>
      </c>
      <c r="C6" s="105">
        <v>18922</v>
      </c>
      <c r="D6" s="285"/>
      <c r="E6" s="105"/>
      <c r="F6" s="105">
        <v>18922</v>
      </c>
      <c r="G6" s="288">
        <v>18922</v>
      </c>
      <c r="H6" s="107"/>
    </row>
    <row r="7" spans="1:8" ht="15.75" thickBot="1" x14ac:dyDescent="0.3">
      <c r="A7" s="43" t="s">
        <v>33</v>
      </c>
      <c r="B7" s="284" t="s">
        <v>447</v>
      </c>
      <c r="C7" s="105">
        <v>1200</v>
      </c>
      <c r="D7" s="285"/>
      <c r="E7" s="105"/>
      <c r="F7" s="105"/>
      <c r="G7" s="288">
        <v>1200</v>
      </c>
      <c r="H7" s="107"/>
    </row>
    <row r="8" spans="1:8" ht="15.75" thickBot="1" x14ac:dyDescent="0.3">
      <c r="A8" s="43" t="s">
        <v>213</v>
      </c>
      <c r="B8" s="286" t="s">
        <v>448</v>
      </c>
      <c r="C8" s="105">
        <v>1468</v>
      </c>
      <c r="D8" s="285"/>
      <c r="E8" s="105"/>
      <c r="F8" s="105"/>
      <c r="G8" s="288">
        <v>1468</v>
      </c>
      <c r="H8" s="107"/>
    </row>
    <row r="9" spans="1:8" ht="15.75" thickBot="1" x14ac:dyDescent="0.3">
      <c r="A9" s="43" t="s">
        <v>61</v>
      </c>
      <c r="B9" s="104"/>
      <c r="C9" s="105"/>
      <c r="D9" s="106"/>
      <c r="E9" s="105"/>
      <c r="F9" s="105"/>
      <c r="G9" s="288"/>
      <c r="H9" s="107">
        <f t="shared" ref="H9:H23" si="0">C9-E9-F9</f>
        <v>0</v>
      </c>
    </row>
    <row r="10" spans="1:8" ht="15.75" thickBot="1" x14ac:dyDescent="0.3">
      <c r="A10" s="43" t="s">
        <v>83</v>
      </c>
      <c r="B10" s="108"/>
      <c r="C10" s="105"/>
      <c r="D10" s="106"/>
      <c r="E10" s="105"/>
      <c r="F10" s="105"/>
      <c r="G10" s="288"/>
      <c r="H10" s="107">
        <f t="shared" si="0"/>
        <v>0</v>
      </c>
    </row>
    <row r="11" spans="1:8" ht="15.75" thickBot="1" x14ac:dyDescent="0.3">
      <c r="A11" s="43" t="s">
        <v>224</v>
      </c>
      <c r="B11" s="104"/>
      <c r="C11" s="105"/>
      <c r="D11" s="106"/>
      <c r="E11" s="105"/>
      <c r="F11" s="105"/>
      <c r="G11" s="288"/>
      <c r="H11" s="107">
        <f t="shared" si="0"/>
        <v>0</v>
      </c>
    </row>
    <row r="12" spans="1:8" ht="15.75" thickBot="1" x14ac:dyDescent="0.3">
      <c r="A12" s="43" t="s">
        <v>105</v>
      </c>
      <c r="B12" s="104"/>
      <c r="C12" s="105"/>
      <c r="D12" s="106"/>
      <c r="E12" s="105"/>
      <c r="F12" s="105"/>
      <c r="G12" s="288"/>
      <c r="H12" s="107">
        <f t="shared" si="0"/>
        <v>0</v>
      </c>
    </row>
    <row r="13" spans="1:8" ht="15.75" thickBot="1" x14ac:dyDescent="0.3">
      <c r="A13" s="43" t="s">
        <v>115</v>
      </c>
      <c r="B13" s="104"/>
      <c r="C13" s="105"/>
      <c r="D13" s="106"/>
      <c r="E13" s="105"/>
      <c r="F13" s="105"/>
      <c r="G13" s="288"/>
      <c r="H13" s="107">
        <f t="shared" si="0"/>
        <v>0</v>
      </c>
    </row>
    <row r="14" spans="1:8" ht="15.75" thickBot="1" x14ac:dyDescent="0.3">
      <c r="A14" s="43" t="s">
        <v>236</v>
      </c>
      <c r="B14" s="104"/>
      <c r="C14" s="105"/>
      <c r="D14" s="106"/>
      <c r="E14" s="105"/>
      <c r="F14" s="105"/>
      <c r="G14" s="288"/>
      <c r="H14" s="107">
        <f t="shared" si="0"/>
        <v>0</v>
      </c>
    </row>
    <row r="15" spans="1:8" ht="15.75" thickBot="1" x14ac:dyDescent="0.3">
      <c r="A15" s="43" t="s">
        <v>283</v>
      </c>
      <c r="B15" s="104"/>
      <c r="C15" s="105"/>
      <c r="D15" s="106"/>
      <c r="E15" s="105"/>
      <c r="F15" s="105"/>
      <c r="G15" s="288"/>
      <c r="H15" s="107">
        <f t="shared" si="0"/>
        <v>0</v>
      </c>
    </row>
    <row r="16" spans="1:8" ht="15.75" thickBot="1" x14ac:dyDescent="0.3">
      <c r="A16" s="43" t="s">
        <v>284</v>
      </c>
      <c r="B16" s="104"/>
      <c r="C16" s="105"/>
      <c r="D16" s="106"/>
      <c r="E16" s="105"/>
      <c r="F16" s="105"/>
      <c r="G16" s="288"/>
      <c r="H16" s="107">
        <f t="shared" si="0"/>
        <v>0</v>
      </c>
    </row>
    <row r="17" spans="1:8" ht="15.75" thickBot="1" x14ac:dyDescent="0.3">
      <c r="A17" s="43" t="s">
        <v>285</v>
      </c>
      <c r="B17" s="104"/>
      <c r="C17" s="105"/>
      <c r="D17" s="106"/>
      <c r="E17" s="105"/>
      <c r="F17" s="105"/>
      <c r="G17" s="288"/>
      <c r="H17" s="107">
        <f t="shared" si="0"/>
        <v>0</v>
      </c>
    </row>
    <row r="18" spans="1:8" ht="15.75" thickBot="1" x14ac:dyDescent="0.3">
      <c r="A18" s="43" t="s">
        <v>288</v>
      </c>
      <c r="B18" s="104"/>
      <c r="C18" s="105"/>
      <c r="D18" s="106"/>
      <c r="E18" s="105"/>
      <c r="F18" s="105"/>
      <c r="G18" s="288"/>
      <c r="H18" s="107">
        <f t="shared" si="0"/>
        <v>0</v>
      </c>
    </row>
    <row r="19" spans="1:8" ht="15.75" thickBot="1" x14ac:dyDescent="0.3">
      <c r="A19" s="43" t="s">
        <v>291</v>
      </c>
      <c r="B19" s="104"/>
      <c r="C19" s="105"/>
      <c r="D19" s="106"/>
      <c r="E19" s="105"/>
      <c r="F19" s="105"/>
      <c r="G19" s="288"/>
      <c r="H19" s="107">
        <f t="shared" si="0"/>
        <v>0</v>
      </c>
    </row>
    <row r="20" spans="1:8" ht="15.75" thickBot="1" x14ac:dyDescent="0.3">
      <c r="A20" s="43" t="s">
        <v>294</v>
      </c>
      <c r="B20" s="104"/>
      <c r="C20" s="105"/>
      <c r="D20" s="106"/>
      <c r="E20" s="105"/>
      <c r="F20" s="105"/>
      <c r="G20" s="288"/>
      <c r="H20" s="107">
        <f t="shared" si="0"/>
        <v>0</v>
      </c>
    </row>
    <row r="21" spans="1:8" ht="15.75" thickBot="1" x14ac:dyDescent="0.3">
      <c r="A21" s="43" t="s">
        <v>297</v>
      </c>
      <c r="B21" s="104"/>
      <c r="C21" s="105"/>
      <c r="D21" s="106"/>
      <c r="E21" s="105"/>
      <c r="F21" s="105"/>
      <c r="G21" s="288"/>
      <c r="H21" s="107">
        <f t="shared" si="0"/>
        <v>0</v>
      </c>
    </row>
    <row r="22" spans="1:8" ht="15.75" thickBot="1" x14ac:dyDescent="0.3">
      <c r="A22" s="43" t="s">
        <v>300</v>
      </c>
      <c r="B22" s="104"/>
      <c r="C22" s="105"/>
      <c r="D22" s="106"/>
      <c r="E22" s="105"/>
      <c r="F22" s="105"/>
      <c r="G22" s="288"/>
      <c r="H22" s="107">
        <f t="shared" si="0"/>
        <v>0</v>
      </c>
    </row>
    <row r="23" spans="1:8" ht="15.75" thickBot="1" x14ac:dyDescent="0.3">
      <c r="A23" s="43" t="s">
        <v>303</v>
      </c>
      <c r="B23" s="60"/>
      <c r="C23" s="109"/>
      <c r="D23" s="110"/>
      <c r="E23" s="109"/>
      <c r="F23" s="109"/>
      <c r="G23" s="289"/>
      <c r="H23" s="111">
        <f t="shared" si="0"/>
        <v>0</v>
      </c>
    </row>
    <row r="24" spans="1:8" s="113" customFormat="1" ht="13.5" thickBot="1" x14ac:dyDescent="0.3">
      <c r="A24" s="43" t="s">
        <v>306</v>
      </c>
      <c r="B24" s="39" t="s">
        <v>360</v>
      </c>
      <c r="C24" s="117">
        <v>207186</v>
      </c>
      <c r="D24" s="118"/>
      <c r="E24" s="117">
        <f>SUM(E5:E23)</f>
        <v>0</v>
      </c>
      <c r="F24" s="117">
        <f>F6+F5</f>
        <v>204518</v>
      </c>
      <c r="G24" s="290">
        <f>G5+G6+G7+G8</f>
        <v>207186</v>
      </c>
      <c r="H24" s="112">
        <f>SUM(H5:H23)</f>
        <v>0</v>
      </c>
    </row>
    <row r="25" spans="1:8" x14ac:dyDescent="0.25">
      <c r="A25" s="138"/>
    </row>
    <row r="26" spans="1:8" x14ac:dyDescent="0.25">
      <c r="A26" s="138"/>
    </row>
    <row r="27" spans="1:8" x14ac:dyDescent="0.25">
      <c r="A27" s="138"/>
    </row>
    <row r="28" spans="1:8" x14ac:dyDescent="0.25">
      <c r="A28" s="138"/>
    </row>
    <row r="29" spans="1:8" x14ac:dyDescent="0.25">
      <c r="A29" s="138"/>
    </row>
    <row r="30" spans="1:8" x14ac:dyDescent="0.25">
      <c r="A30" s="139"/>
    </row>
    <row r="31" spans="1:8" x14ac:dyDescent="0.25">
      <c r="A31" s="139"/>
    </row>
    <row r="32" spans="1:8" x14ac:dyDescent="0.25">
      <c r="A32" s="139"/>
    </row>
    <row r="33" spans="1:8" x14ac:dyDescent="0.25">
      <c r="A33" s="139"/>
      <c r="B33" s="99"/>
      <c r="H33" s="99"/>
    </row>
    <row r="34" spans="1:8" x14ac:dyDescent="0.25">
      <c r="A34" s="141"/>
      <c r="B34" s="99"/>
      <c r="H34" s="99"/>
    </row>
  </sheetData>
  <mergeCells count="1">
    <mergeCell ref="B1:H1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
Tiszagyulaháza Község 2014. évi beruházási (felhalmozási) kiadásainak előirányzata beruházásonként&amp;R&amp;"-,Dőlt"&amp;8 7.melléklet
a 10/2014. (V. 30. )Önkormányzati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Normal="100" workbookViewId="0">
      <selection activeCell="H4" sqref="H4"/>
    </sheetView>
  </sheetViews>
  <sheetFormatPr defaultRowHeight="15" x14ac:dyDescent="0.25"/>
  <cols>
    <col min="1" max="1" width="5.85546875" style="32" customWidth="1"/>
    <col min="2" max="2" width="40.42578125" style="114" customWidth="1"/>
    <col min="3" max="3" width="13.42578125" style="99" customWidth="1"/>
    <col min="4" max="4" width="14" style="99" customWidth="1"/>
    <col min="5" max="5" width="15.42578125" style="99" customWidth="1"/>
    <col min="6" max="7" width="14.28515625" style="99" customWidth="1"/>
    <col min="8" max="8" width="16.140625" style="32" customWidth="1"/>
    <col min="9" max="10" width="11" style="99" customWidth="1"/>
    <col min="11" max="11" width="11.85546875" style="99" customWidth="1"/>
    <col min="12" max="258" width="9.140625" style="99"/>
    <col min="259" max="259" width="40.42578125" style="99" customWidth="1"/>
    <col min="260" max="260" width="13.42578125" style="99" customWidth="1"/>
    <col min="261" max="261" width="14" style="99" customWidth="1"/>
    <col min="262" max="262" width="15.42578125" style="99" customWidth="1"/>
    <col min="263" max="263" width="14.28515625" style="99" customWidth="1"/>
    <col min="264" max="264" width="16.140625" style="99" customWidth="1"/>
    <col min="265" max="266" width="11" style="99" customWidth="1"/>
    <col min="267" max="267" width="11.85546875" style="99" customWidth="1"/>
    <col min="268" max="514" width="9.140625" style="99"/>
    <col min="515" max="515" width="40.42578125" style="99" customWidth="1"/>
    <col min="516" max="516" width="13.42578125" style="99" customWidth="1"/>
    <col min="517" max="517" width="14" style="99" customWidth="1"/>
    <col min="518" max="518" width="15.42578125" style="99" customWidth="1"/>
    <col min="519" max="519" width="14.28515625" style="99" customWidth="1"/>
    <col min="520" max="520" width="16.140625" style="99" customWidth="1"/>
    <col min="521" max="522" width="11" style="99" customWidth="1"/>
    <col min="523" max="523" width="11.85546875" style="99" customWidth="1"/>
    <col min="524" max="770" width="9.140625" style="99"/>
    <col min="771" max="771" width="40.42578125" style="99" customWidth="1"/>
    <col min="772" max="772" width="13.42578125" style="99" customWidth="1"/>
    <col min="773" max="773" width="14" style="99" customWidth="1"/>
    <col min="774" max="774" width="15.42578125" style="99" customWidth="1"/>
    <col min="775" max="775" width="14.28515625" style="99" customWidth="1"/>
    <col min="776" max="776" width="16.140625" style="99" customWidth="1"/>
    <col min="777" max="778" width="11" style="99" customWidth="1"/>
    <col min="779" max="779" width="11.85546875" style="99" customWidth="1"/>
    <col min="780" max="1026" width="9.140625" style="99"/>
    <col min="1027" max="1027" width="40.42578125" style="99" customWidth="1"/>
    <col min="1028" max="1028" width="13.42578125" style="99" customWidth="1"/>
    <col min="1029" max="1029" width="14" style="99" customWidth="1"/>
    <col min="1030" max="1030" width="15.42578125" style="99" customWidth="1"/>
    <col min="1031" max="1031" width="14.28515625" style="99" customWidth="1"/>
    <col min="1032" max="1032" width="16.140625" style="99" customWidth="1"/>
    <col min="1033" max="1034" width="11" style="99" customWidth="1"/>
    <col min="1035" max="1035" width="11.85546875" style="99" customWidth="1"/>
    <col min="1036" max="1282" width="9.140625" style="99"/>
    <col min="1283" max="1283" width="40.42578125" style="99" customWidth="1"/>
    <col min="1284" max="1284" width="13.42578125" style="99" customWidth="1"/>
    <col min="1285" max="1285" width="14" style="99" customWidth="1"/>
    <col min="1286" max="1286" width="15.42578125" style="99" customWidth="1"/>
    <col min="1287" max="1287" width="14.28515625" style="99" customWidth="1"/>
    <col min="1288" max="1288" width="16.140625" style="99" customWidth="1"/>
    <col min="1289" max="1290" width="11" style="99" customWidth="1"/>
    <col min="1291" max="1291" width="11.85546875" style="99" customWidth="1"/>
    <col min="1292" max="1538" width="9.140625" style="99"/>
    <col min="1539" max="1539" width="40.42578125" style="99" customWidth="1"/>
    <col min="1540" max="1540" width="13.42578125" style="99" customWidth="1"/>
    <col min="1541" max="1541" width="14" style="99" customWidth="1"/>
    <col min="1542" max="1542" width="15.42578125" style="99" customWidth="1"/>
    <col min="1543" max="1543" width="14.28515625" style="99" customWidth="1"/>
    <col min="1544" max="1544" width="16.140625" style="99" customWidth="1"/>
    <col min="1545" max="1546" width="11" style="99" customWidth="1"/>
    <col min="1547" max="1547" width="11.85546875" style="99" customWidth="1"/>
    <col min="1548" max="1794" width="9.140625" style="99"/>
    <col min="1795" max="1795" width="40.42578125" style="99" customWidth="1"/>
    <col min="1796" max="1796" width="13.42578125" style="99" customWidth="1"/>
    <col min="1797" max="1797" width="14" style="99" customWidth="1"/>
    <col min="1798" max="1798" width="15.42578125" style="99" customWidth="1"/>
    <col min="1799" max="1799" width="14.28515625" style="99" customWidth="1"/>
    <col min="1800" max="1800" width="16.140625" style="99" customWidth="1"/>
    <col min="1801" max="1802" width="11" style="99" customWidth="1"/>
    <col min="1803" max="1803" width="11.85546875" style="99" customWidth="1"/>
    <col min="1804" max="2050" width="9.140625" style="99"/>
    <col min="2051" max="2051" width="40.42578125" style="99" customWidth="1"/>
    <col min="2052" max="2052" width="13.42578125" style="99" customWidth="1"/>
    <col min="2053" max="2053" width="14" style="99" customWidth="1"/>
    <col min="2054" max="2054" width="15.42578125" style="99" customWidth="1"/>
    <col min="2055" max="2055" width="14.28515625" style="99" customWidth="1"/>
    <col min="2056" max="2056" width="16.140625" style="99" customWidth="1"/>
    <col min="2057" max="2058" width="11" style="99" customWidth="1"/>
    <col min="2059" max="2059" width="11.85546875" style="99" customWidth="1"/>
    <col min="2060" max="2306" width="9.140625" style="99"/>
    <col min="2307" max="2307" width="40.42578125" style="99" customWidth="1"/>
    <col min="2308" max="2308" width="13.42578125" style="99" customWidth="1"/>
    <col min="2309" max="2309" width="14" style="99" customWidth="1"/>
    <col min="2310" max="2310" width="15.42578125" style="99" customWidth="1"/>
    <col min="2311" max="2311" width="14.28515625" style="99" customWidth="1"/>
    <col min="2312" max="2312" width="16.140625" style="99" customWidth="1"/>
    <col min="2313" max="2314" width="11" style="99" customWidth="1"/>
    <col min="2315" max="2315" width="11.85546875" style="99" customWidth="1"/>
    <col min="2316" max="2562" width="9.140625" style="99"/>
    <col min="2563" max="2563" width="40.42578125" style="99" customWidth="1"/>
    <col min="2564" max="2564" width="13.42578125" style="99" customWidth="1"/>
    <col min="2565" max="2565" width="14" style="99" customWidth="1"/>
    <col min="2566" max="2566" width="15.42578125" style="99" customWidth="1"/>
    <col min="2567" max="2567" width="14.28515625" style="99" customWidth="1"/>
    <col min="2568" max="2568" width="16.140625" style="99" customWidth="1"/>
    <col min="2569" max="2570" width="11" style="99" customWidth="1"/>
    <col min="2571" max="2571" width="11.85546875" style="99" customWidth="1"/>
    <col min="2572" max="2818" width="9.140625" style="99"/>
    <col min="2819" max="2819" width="40.42578125" style="99" customWidth="1"/>
    <col min="2820" max="2820" width="13.42578125" style="99" customWidth="1"/>
    <col min="2821" max="2821" width="14" style="99" customWidth="1"/>
    <col min="2822" max="2822" width="15.42578125" style="99" customWidth="1"/>
    <col min="2823" max="2823" width="14.28515625" style="99" customWidth="1"/>
    <col min="2824" max="2824" width="16.140625" style="99" customWidth="1"/>
    <col min="2825" max="2826" width="11" style="99" customWidth="1"/>
    <col min="2827" max="2827" width="11.85546875" style="99" customWidth="1"/>
    <col min="2828" max="3074" width="9.140625" style="99"/>
    <col min="3075" max="3075" width="40.42578125" style="99" customWidth="1"/>
    <col min="3076" max="3076" width="13.42578125" style="99" customWidth="1"/>
    <col min="3077" max="3077" width="14" style="99" customWidth="1"/>
    <col min="3078" max="3078" width="15.42578125" style="99" customWidth="1"/>
    <col min="3079" max="3079" width="14.28515625" style="99" customWidth="1"/>
    <col min="3080" max="3080" width="16.140625" style="99" customWidth="1"/>
    <col min="3081" max="3082" width="11" style="99" customWidth="1"/>
    <col min="3083" max="3083" width="11.85546875" style="99" customWidth="1"/>
    <col min="3084" max="3330" width="9.140625" style="99"/>
    <col min="3331" max="3331" width="40.42578125" style="99" customWidth="1"/>
    <col min="3332" max="3332" width="13.42578125" style="99" customWidth="1"/>
    <col min="3333" max="3333" width="14" style="99" customWidth="1"/>
    <col min="3334" max="3334" width="15.42578125" style="99" customWidth="1"/>
    <col min="3335" max="3335" width="14.28515625" style="99" customWidth="1"/>
    <col min="3336" max="3336" width="16.140625" style="99" customWidth="1"/>
    <col min="3337" max="3338" width="11" style="99" customWidth="1"/>
    <col min="3339" max="3339" width="11.85546875" style="99" customWidth="1"/>
    <col min="3340" max="3586" width="9.140625" style="99"/>
    <col min="3587" max="3587" width="40.42578125" style="99" customWidth="1"/>
    <col min="3588" max="3588" width="13.42578125" style="99" customWidth="1"/>
    <col min="3589" max="3589" width="14" style="99" customWidth="1"/>
    <col min="3590" max="3590" width="15.42578125" style="99" customWidth="1"/>
    <col min="3591" max="3591" width="14.28515625" style="99" customWidth="1"/>
    <col min="3592" max="3592" width="16.140625" style="99" customWidth="1"/>
    <col min="3593" max="3594" width="11" style="99" customWidth="1"/>
    <col min="3595" max="3595" width="11.85546875" style="99" customWidth="1"/>
    <col min="3596" max="3842" width="9.140625" style="99"/>
    <col min="3843" max="3843" width="40.42578125" style="99" customWidth="1"/>
    <col min="3844" max="3844" width="13.42578125" style="99" customWidth="1"/>
    <col min="3845" max="3845" width="14" style="99" customWidth="1"/>
    <col min="3846" max="3846" width="15.42578125" style="99" customWidth="1"/>
    <col min="3847" max="3847" width="14.28515625" style="99" customWidth="1"/>
    <col min="3848" max="3848" width="16.140625" style="99" customWidth="1"/>
    <col min="3849" max="3850" width="11" style="99" customWidth="1"/>
    <col min="3851" max="3851" width="11.85546875" style="99" customWidth="1"/>
    <col min="3852" max="4098" width="9.140625" style="99"/>
    <col min="4099" max="4099" width="40.42578125" style="99" customWidth="1"/>
    <col min="4100" max="4100" width="13.42578125" style="99" customWidth="1"/>
    <col min="4101" max="4101" width="14" style="99" customWidth="1"/>
    <col min="4102" max="4102" width="15.42578125" style="99" customWidth="1"/>
    <col min="4103" max="4103" width="14.28515625" style="99" customWidth="1"/>
    <col min="4104" max="4104" width="16.140625" style="99" customWidth="1"/>
    <col min="4105" max="4106" width="11" style="99" customWidth="1"/>
    <col min="4107" max="4107" width="11.85546875" style="99" customWidth="1"/>
    <col min="4108" max="4354" width="9.140625" style="99"/>
    <col min="4355" max="4355" width="40.42578125" style="99" customWidth="1"/>
    <col min="4356" max="4356" width="13.42578125" style="99" customWidth="1"/>
    <col min="4357" max="4357" width="14" style="99" customWidth="1"/>
    <col min="4358" max="4358" width="15.42578125" style="99" customWidth="1"/>
    <col min="4359" max="4359" width="14.28515625" style="99" customWidth="1"/>
    <col min="4360" max="4360" width="16.140625" style="99" customWidth="1"/>
    <col min="4361" max="4362" width="11" style="99" customWidth="1"/>
    <col min="4363" max="4363" width="11.85546875" style="99" customWidth="1"/>
    <col min="4364" max="4610" width="9.140625" style="99"/>
    <col min="4611" max="4611" width="40.42578125" style="99" customWidth="1"/>
    <col min="4612" max="4612" width="13.42578125" style="99" customWidth="1"/>
    <col min="4613" max="4613" width="14" style="99" customWidth="1"/>
    <col min="4614" max="4614" width="15.42578125" style="99" customWidth="1"/>
    <col min="4615" max="4615" width="14.28515625" style="99" customWidth="1"/>
    <col min="4616" max="4616" width="16.140625" style="99" customWidth="1"/>
    <col min="4617" max="4618" width="11" style="99" customWidth="1"/>
    <col min="4619" max="4619" width="11.85546875" style="99" customWidth="1"/>
    <col min="4620" max="4866" width="9.140625" style="99"/>
    <col min="4867" max="4867" width="40.42578125" style="99" customWidth="1"/>
    <col min="4868" max="4868" width="13.42578125" style="99" customWidth="1"/>
    <col min="4869" max="4869" width="14" style="99" customWidth="1"/>
    <col min="4870" max="4870" width="15.42578125" style="99" customWidth="1"/>
    <col min="4871" max="4871" width="14.28515625" style="99" customWidth="1"/>
    <col min="4872" max="4872" width="16.140625" style="99" customWidth="1"/>
    <col min="4873" max="4874" width="11" style="99" customWidth="1"/>
    <col min="4875" max="4875" width="11.85546875" style="99" customWidth="1"/>
    <col min="4876" max="5122" width="9.140625" style="99"/>
    <col min="5123" max="5123" width="40.42578125" style="99" customWidth="1"/>
    <col min="5124" max="5124" width="13.42578125" style="99" customWidth="1"/>
    <col min="5125" max="5125" width="14" style="99" customWidth="1"/>
    <col min="5126" max="5126" width="15.42578125" style="99" customWidth="1"/>
    <col min="5127" max="5127" width="14.28515625" style="99" customWidth="1"/>
    <col min="5128" max="5128" width="16.140625" style="99" customWidth="1"/>
    <col min="5129" max="5130" width="11" style="99" customWidth="1"/>
    <col min="5131" max="5131" width="11.85546875" style="99" customWidth="1"/>
    <col min="5132" max="5378" width="9.140625" style="99"/>
    <col min="5379" max="5379" width="40.42578125" style="99" customWidth="1"/>
    <col min="5380" max="5380" width="13.42578125" style="99" customWidth="1"/>
    <col min="5381" max="5381" width="14" style="99" customWidth="1"/>
    <col min="5382" max="5382" width="15.42578125" style="99" customWidth="1"/>
    <col min="5383" max="5383" width="14.28515625" style="99" customWidth="1"/>
    <col min="5384" max="5384" width="16.140625" style="99" customWidth="1"/>
    <col min="5385" max="5386" width="11" style="99" customWidth="1"/>
    <col min="5387" max="5387" width="11.85546875" style="99" customWidth="1"/>
    <col min="5388" max="5634" width="9.140625" style="99"/>
    <col min="5635" max="5635" width="40.42578125" style="99" customWidth="1"/>
    <col min="5636" max="5636" width="13.42578125" style="99" customWidth="1"/>
    <col min="5637" max="5637" width="14" style="99" customWidth="1"/>
    <col min="5638" max="5638" width="15.42578125" style="99" customWidth="1"/>
    <col min="5639" max="5639" width="14.28515625" style="99" customWidth="1"/>
    <col min="5640" max="5640" width="16.140625" style="99" customWidth="1"/>
    <col min="5641" max="5642" width="11" style="99" customWidth="1"/>
    <col min="5643" max="5643" width="11.85546875" style="99" customWidth="1"/>
    <col min="5644" max="5890" width="9.140625" style="99"/>
    <col min="5891" max="5891" width="40.42578125" style="99" customWidth="1"/>
    <col min="5892" max="5892" width="13.42578125" style="99" customWidth="1"/>
    <col min="5893" max="5893" width="14" style="99" customWidth="1"/>
    <col min="5894" max="5894" width="15.42578125" style="99" customWidth="1"/>
    <col min="5895" max="5895" width="14.28515625" style="99" customWidth="1"/>
    <col min="5896" max="5896" width="16.140625" style="99" customWidth="1"/>
    <col min="5897" max="5898" width="11" style="99" customWidth="1"/>
    <col min="5899" max="5899" width="11.85546875" style="99" customWidth="1"/>
    <col min="5900" max="6146" width="9.140625" style="99"/>
    <col min="6147" max="6147" width="40.42578125" style="99" customWidth="1"/>
    <col min="6148" max="6148" width="13.42578125" style="99" customWidth="1"/>
    <col min="6149" max="6149" width="14" style="99" customWidth="1"/>
    <col min="6150" max="6150" width="15.42578125" style="99" customWidth="1"/>
    <col min="6151" max="6151" width="14.28515625" style="99" customWidth="1"/>
    <col min="6152" max="6152" width="16.140625" style="99" customWidth="1"/>
    <col min="6153" max="6154" width="11" style="99" customWidth="1"/>
    <col min="6155" max="6155" width="11.85546875" style="99" customWidth="1"/>
    <col min="6156" max="6402" width="9.140625" style="99"/>
    <col min="6403" max="6403" width="40.42578125" style="99" customWidth="1"/>
    <col min="6404" max="6404" width="13.42578125" style="99" customWidth="1"/>
    <col min="6405" max="6405" width="14" style="99" customWidth="1"/>
    <col min="6406" max="6406" width="15.42578125" style="99" customWidth="1"/>
    <col min="6407" max="6407" width="14.28515625" style="99" customWidth="1"/>
    <col min="6408" max="6408" width="16.140625" style="99" customWidth="1"/>
    <col min="6409" max="6410" width="11" style="99" customWidth="1"/>
    <col min="6411" max="6411" width="11.85546875" style="99" customWidth="1"/>
    <col min="6412" max="6658" width="9.140625" style="99"/>
    <col min="6659" max="6659" width="40.42578125" style="99" customWidth="1"/>
    <col min="6660" max="6660" width="13.42578125" style="99" customWidth="1"/>
    <col min="6661" max="6661" width="14" style="99" customWidth="1"/>
    <col min="6662" max="6662" width="15.42578125" style="99" customWidth="1"/>
    <col min="6663" max="6663" width="14.28515625" style="99" customWidth="1"/>
    <col min="6664" max="6664" width="16.140625" style="99" customWidth="1"/>
    <col min="6665" max="6666" width="11" style="99" customWidth="1"/>
    <col min="6667" max="6667" width="11.85546875" style="99" customWidth="1"/>
    <col min="6668" max="6914" width="9.140625" style="99"/>
    <col min="6915" max="6915" width="40.42578125" style="99" customWidth="1"/>
    <col min="6916" max="6916" width="13.42578125" style="99" customWidth="1"/>
    <col min="6917" max="6917" width="14" style="99" customWidth="1"/>
    <col min="6918" max="6918" width="15.42578125" style="99" customWidth="1"/>
    <col min="6919" max="6919" width="14.28515625" style="99" customWidth="1"/>
    <col min="6920" max="6920" width="16.140625" style="99" customWidth="1"/>
    <col min="6921" max="6922" width="11" style="99" customWidth="1"/>
    <col min="6923" max="6923" width="11.85546875" style="99" customWidth="1"/>
    <col min="6924" max="7170" width="9.140625" style="99"/>
    <col min="7171" max="7171" width="40.42578125" style="99" customWidth="1"/>
    <col min="7172" max="7172" width="13.42578125" style="99" customWidth="1"/>
    <col min="7173" max="7173" width="14" style="99" customWidth="1"/>
    <col min="7174" max="7174" width="15.42578125" style="99" customWidth="1"/>
    <col min="7175" max="7175" width="14.28515625" style="99" customWidth="1"/>
    <col min="7176" max="7176" width="16.140625" style="99" customWidth="1"/>
    <col min="7177" max="7178" width="11" style="99" customWidth="1"/>
    <col min="7179" max="7179" width="11.85546875" style="99" customWidth="1"/>
    <col min="7180" max="7426" width="9.140625" style="99"/>
    <col min="7427" max="7427" width="40.42578125" style="99" customWidth="1"/>
    <col min="7428" max="7428" width="13.42578125" style="99" customWidth="1"/>
    <col min="7429" max="7429" width="14" style="99" customWidth="1"/>
    <col min="7430" max="7430" width="15.42578125" style="99" customWidth="1"/>
    <col min="7431" max="7431" width="14.28515625" style="99" customWidth="1"/>
    <col min="7432" max="7432" width="16.140625" style="99" customWidth="1"/>
    <col min="7433" max="7434" width="11" style="99" customWidth="1"/>
    <col min="7435" max="7435" width="11.85546875" style="99" customWidth="1"/>
    <col min="7436" max="7682" width="9.140625" style="99"/>
    <col min="7683" max="7683" width="40.42578125" style="99" customWidth="1"/>
    <col min="7684" max="7684" width="13.42578125" style="99" customWidth="1"/>
    <col min="7685" max="7685" width="14" style="99" customWidth="1"/>
    <col min="7686" max="7686" width="15.42578125" style="99" customWidth="1"/>
    <col min="7687" max="7687" width="14.28515625" style="99" customWidth="1"/>
    <col min="7688" max="7688" width="16.140625" style="99" customWidth="1"/>
    <col min="7689" max="7690" width="11" style="99" customWidth="1"/>
    <col min="7691" max="7691" width="11.85546875" style="99" customWidth="1"/>
    <col min="7692" max="7938" width="9.140625" style="99"/>
    <col min="7939" max="7939" width="40.42578125" style="99" customWidth="1"/>
    <col min="7940" max="7940" width="13.42578125" style="99" customWidth="1"/>
    <col min="7941" max="7941" width="14" style="99" customWidth="1"/>
    <col min="7942" max="7942" width="15.42578125" style="99" customWidth="1"/>
    <col min="7943" max="7943" width="14.28515625" style="99" customWidth="1"/>
    <col min="7944" max="7944" width="16.140625" style="99" customWidth="1"/>
    <col min="7945" max="7946" width="11" style="99" customWidth="1"/>
    <col min="7947" max="7947" width="11.85546875" style="99" customWidth="1"/>
    <col min="7948" max="8194" width="9.140625" style="99"/>
    <col min="8195" max="8195" width="40.42578125" style="99" customWidth="1"/>
    <col min="8196" max="8196" width="13.42578125" style="99" customWidth="1"/>
    <col min="8197" max="8197" width="14" style="99" customWidth="1"/>
    <col min="8198" max="8198" width="15.42578125" style="99" customWidth="1"/>
    <col min="8199" max="8199" width="14.28515625" style="99" customWidth="1"/>
    <col min="8200" max="8200" width="16.140625" style="99" customWidth="1"/>
    <col min="8201" max="8202" width="11" style="99" customWidth="1"/>
    <col min="8203" max="8203" width="11.85546875" style="99" customWidth="1"/>
    <col min="8204" max="8450" width="9.140625" style="99"/>
    <col min="8451" max="8451" width="40.42578125" style="99" customWidth="1"/>
    <col min="8452" max="8452" width="13.42578125" style="99" customWidth="1"/>
    <col min="8453" max="8453" width="14" style="99" customWidth="1"/>
    <col min="8454" max="8454" width="15.42578125" style="99" customWidth="1"/>
    <col min="8455" max="8455" width="14.28515625" style="99" customWidth="1"/>
    <col min="8456" max="8456" width="16.140625" style="99" customWidth="1"/>
    <col min="8457" max="8458" width="11" style="99" customWidth="1"/>
    <col min="8459" max="8459" width="11.85546875" style="99" customWidth="1"/>
    <col min="8460" max="8706" width="9.140625" style="99"/>
    <col min="8707" max="8707" width="40.42578125" style="99" customWidth="1"/>
    <col min="8708" max="8708" width="13.42578125" style="99" customWidth="1"/>
    <col min="8709" max="8709" width="14" style="99" customWidth="1"/>
    <col min="8710" max="8710" width="15.42578125" style="99" customWidth="1"/>
    <col min="8711" max="8711" width="14.28515625" style="99" customWidth="1"/>
    <col min="8712" max="8712" width="16.140625" style="99" customWidth="1"/>
    <col min="8713" max="8714" width="11" style="99" customWidth="1"/>
    <col min="8715" max="8715" width="11.85546875" style="99" customWidth="1"/>
    <col min="8716" max="8962" width="9.140625" style="99"/>
    <col min="8963" max="8963" width="40.42578125" style="99" customWidth="1"/>
    <col min="8964" max="8964" width="13.42578125" style="99" customWidth="1"/>
    <col min="8965" max="8965" width="14" style="99" customWidth="1"/>
    <col min="8966" max="8966" width="15.42578125" style="99" customWidth="1"/>
    <col min="8967" max="8967" width="14.28515625" style="99" customWidth="1"/>
    <col min="8968" max="8968" width="16.140625" style="99" customWidth="1"/>
    <col min="8969" max="8970" width="11" style="99" customWidth="1"/>
    <col min="8971" max="8971" width="11.85546875" style="99" customWidth="1"/>
    <col min="8972" max="9218" width="9.140625" style="99"/>
    <col min="9219" max="9219" width="40.42578125" style="99" customWidth="1"/>
    <col min="9220" max="9220" width="13.42578125" style="99" customWidth="1"/>
    <col min="9221" max="9221" width="14" style="99" customWidth="1"/>
    <col min="9222" max="9222" width="15.42578125" style="99" customWidth="1"/>
    <col min="9223" max="9223" width="14.28515625" style="99" customWidth="1"/>
    <col min="9224" max="9224" width="16.140625" style="99" customWidth="1"/>
    <col min="9225" max="9226" width="11" style="99" customWidth="1"/>
    <col min="9227" max="9227" width="11.85546875" style="99" customWidth="1"/>
    <col min="9228" max="9474" width="9.140625" style="99"/>
    <col min="9475" max="9475" width="40.42578125" style="99" customWidth="1"/>
    <col min="9476" max="9476" width="13.42578125" style="99" customWidth="1"/>
    <col min="9477" max="9477" width="14" style="99" customWidth="1"/>
    <col min="9478" max="9478" width="15.42578125" style="99" customWidth="1"/>
    <col min="9479" max="9479" width="14.28515625" style="99" customWidth="1"/>
    <col min="9480" max="9480" width="16.140625" style="99" customWidth="1"/>
    <col min="9481" max="9482" width="11" style="99" customWidth="1"/>
    <col min="9483" max="9483" width="11.85546875" style="99" customWidth="1"/>
    <col min="9484" max="9730" width="9.140625" style="99"/>
    <col min="9731" max="9731" width="40.42578125" style="99" customWidth="1"/>
    <col min="9732" max="9732" width="13.42578125" style="99" customWidth="1"/>
    <col min="9733" max="9733" width="14" style="99" customWidth="1"/>
    <col min="9734" max="9734" width="15.42578125" style="99" customWidth="1"/>
    <col min="9735" max="9735" width="14.28515625" style="99" customWidth="1"/>
    <col min="9736" max="9736" width="16.140625" style="99" customWidth="1"/>
    <col min="9737" max="9738" width="11" style="99" customWidth="1"/>
    <col min="9739" max="9739" width="11.85546875" style="99" customWidth="1"/>
    <col min="9740" max="9986" width="9.140625" style="99"/>
    <col min="9987" max="9987" width="40.42578125" style="99" customWidth="1"/>
    <col min="9988" max="9988" width="13.42578125" style="99" customWidth="1"/>
    <col min="9989" max="9989" width="14" style="99" customWidth="1"/>
    <col min="9990" max="9990" width="15.42578125" style="99" customWidth="1"/>
    <col min="9991" max="9991" width="14.28515625" style="99" customWidth="1"/>
    <col min="9992" max="9992" width="16.140625" style="99" customWidth="1"/>
    <col min="9993" max="9994" width="11" style="99" customWidth="1"/>
    <col min="9995" max="9995" width="11.85546875" style="99" customWidth="1"/>
    <col min="9996" max="10242" width="9.140625" style="99"/>
    <col min="10243" max="10243" width="40.42578125" style="99" customWidth="1"/>
    <col min="10244" max="10244" width="13.42578125" style="99" customWidth="1"/>
    <col min="10245" max="10245" width="14" style="99" customWidth="1"/>
    <col min="10246" max="10246" width="15.42578125" style="99" customWidth="1"/>
    <col min="10247" max="10247" width="14.28515625" style="99" customWidth="1"/>
    <col min="10248" max="10248" width="16.140625" style="99" customWidth="1"/>
    <col min="10249" max="10250" width="11" style="99" customWidth="1"/>
    <col min="10251" max="10251" width="11.85546875" style="99" customWidth="1"/>
    <col min="10252" max="10498" width="9.140625" style="99"/>
    <col min="10499" max="10499" width="40.42578125" style="99" customWidth="1"/>
    <col min="10500" max="10500" width="13.42578125" style="99" customWidth="1"/>
    <col min="10501" max="10501" width="14" style="99" customWidth="1"/>
    <col min="10502" max="10502" width="15.42578125" style="99" customWidth="1"/>
    <col min="10503" max="10503" width="14.28515625" style="99" customWidth="1"/>
    <col min="10504" max="10504" width="16.140625" style="99" customWidth="1"/>
    <col min="10505" max="10506" width="11" style="99" customWidth="1"/>
    <col min="10507" max="10507" width="11.85546875" style="99" customWidth="1"/>
    <col min="10508" max="10754" width="9.140625" style="99"/>
    <col min="10755" max="10755" width="40.42578125" style="99" customWidth="1"/>
    <col min="10756" max="10756" width="13.42578125" style="99" customWidth="1"/>
    <col min="10757" max="10757" width="14" style="99" customWidth="1"/>
    <col min="10758" max="10758" width="15.42578125" style="99" customWidth="1"/>
    <col min="10759" max="10759" width="14.28515625" style="99" customWidth="1"/>
    <col min="10760" max="10760" width="16.140625" style="99" customWidth="1"/>
    <col min="10761" max="10762" width="11" style="99" customWidth="1"/>
    <col min="10763" max="10763" width="11.85546875" style="99" customWidth="1"/>
    <col min="10764" max="11010" width="9.140625" style="99"/>
    <col min="11011" max="11011" width="40.42578125" style="99" customWidth="1"/>
    <col min="11012" max="11012" width="13.42578125" style="99" customWidth="1"/>
    <col min="11013" max="11013" width="14" style="99" customWidth="1"/>
    <col min="11014" max="11014" width="15.42578125" style="99" customWidth="1"/>
    <col min="11015" max="11015" width="14.28515625" style="99" customWidth="1"/>
    <col min="11016" max="11016" width="16.140625" style="99" customWidth="1"/>
    <col min="11017" max="11018" width="11" style="99" customWidth="1"/>
    <col min="11019" max="11019" width="11.85546875" style="99" customWidth="1"/>
    <col min="11020" max="11266" width="9.140625" style="99"/>
    <col min="11267" max="11267" width="40.42578125" style="99" customWidth="1"/>
    <col min="11268" max="11268" width="13.42578125" style="99" customWidth="1"/>
    <col min="11269" max="11269" width="14" style="99" customWidth="1"/>
    <col min="11270" max="11270" width="15.42578125" style="99" customWidth="1"/>
    <col min="11271" max="11271" width="14.28515625" style="99" customWidth="1"/>
    <col min="11272" max="11272" width="16.140625" style="99" customWidth="1"/>
    <col min="11273" max="11274" width="11" style="99" customWidth="1"/>
    <col min="11275" max="11275" width="11.85546875" style="99" customWidth="1"/>
    <col min="11276" max="11522" width="9.140625" style="99"/>
    <col min="11523" max="11523" width="40.42578125" style="99" customWidth="1"/>
    <col min="11524" max="11524" width="13.42578125" style="99" customWidth="1"/>
    <col min="11525" max="11525" width="14" style="99" customWidth="1"/>
    <col min="11526" max="11526" width="15.42578125" style="99" customWidth="1"/>
    <col min="11527" max="11527" width="14.28515625" style="99" customWidth="1"/>
    <col min="11528" max="11528" width="16.140625" style="99" customWidth="1"/>
    <col min="11529" max="11530" width="11" style="99" customWidth="1"/>
    <col min="11531" max="11531" width="11.85546875" style="99" customWidth="1"/>
    <col min="11532" max="11778" width="9.140625" style="99"/>
    <col min="11779" max="11779" width="40.42578125" style="99" customWidth="1"/>
    <col min="11780" max="11780" width="13.42578125" style="99" customWidth="1"/>
    <col min="11781" max="11781" width="14" style="99" customWidth="1"/>
    <col min="11782" max="11782" width="15.42578125" style="99" customWidth="1"/>
    <col min="11783" max="11783" width="14.28515625" style="99" customWidth="1"/>
    <col min="11784" max="11784" width="16.140625" style="99" customWidth="1"/>
    <col min="11785" max="11786" width="11" style="99" customWidth="1"/>
    <col min="11787" max="11787" width="11.85546875" style="99" customWidth="1"/>
    <col min="11788" max="12034" width="9.140625" style="99"/>
    <col min="12035" max="12035" width="40.42578125" style="99" customWidth="1"/>
    <col min="12036" max="12036" width="13.42578125" style="99" customWidth="1"/>
    <col min="12037" max="12037" width="14" style="99" customWidth="1"/>
    <col min="12038" max="12038" width="15.42578125" style="99" customWidth="1"/>
    <col min="12039" max="12039" width="14.28515625" style="99" customWidth="1"/>
    <col min="12040" max="12040" width="16.140625" style="99" customWidth="1"/>
    <col min="12041" max="12042" width="11" style="99" customWidth="1"/>
    <col min="12043" max="12043" width="11.85546875" style="99" customWidth="1"/>
    <col min="12044" max="12290" width="9.140625" style="99"/>
    <col min="12291" max="12291" width="40.42578125" style="99" customWidth="1"/>
    <col min="12292" max="12292" width="13.42578125" style="99" customWidth="1"/>
    <col min="12293" max="12293" width="14" style="99" customWidth="1"/>
    <col min="12294" max="12294" width="15.42578125" style="99" customWidth="1"/>
    <col min="12295" max="12295" width="14.28515625" style="99" customWidth="1"/>
    <col min="12296" max="12296" width="16.140625" style="99" customWidth="1"/>
    <col min="12297" max="12298" width="11" style="99" customWidth="1"/>
    <col min="12299" max="12299" width="11.85546875" style="99" customWidth="1"/>
    <col min="12300" max="12546" width="9.140625" style="99"/>
    <col min="12547" max="12547" width="40.42578125" style="99" customWidth="1"/>
    <col min="12548" max="12548" width="13.42578125" style="99" customWidth="1"/>
    <col min="12549" max="12549" width="14" style="99" customWidth="1"/>
    <col min="12550" max="12550" width="15.42578125" style="99" customWidth="1"/>
    <col min="12551" max="12551" width="14.28515625" style="99" customWidth="1"/>
    <col min="12552" max="12552" width="16.140625" style="99" customWidth="1"/>
    <col min="12553" max="12554" width="11" style="99" customWidth="1"/>
    <col min="12555" max="12555" width="11.85546875" style="99" customWidth="1"/>
    <col min="12556" max="12802" width="9.140625" style="99"/>
    <col min="12803" max="12803" width="40.42578125" style="99" customWidth="1"/>
    <col min="12804" max="12804" width="13.42578125" style="99" customWidth="1"/>
    <col min="12805" max="12805" width="14" style="99" customWidth="1"/>
    <col min="12806" max="12806" width="15.42578125" style="99" customWidth="1"/>
    <col min="12807" max="12807" width="14.28515625" style="99" customWidth="1"/>
    <col min="12808" max="12808" width="16.140625" style="99" customWidth="1"/>
    <col min="12809" max="12810" width="11" style="99" customWidth="1"/>
    <col min="12811" max="12811" width="11.85546875" style="99" customWidth="1"/>
    <col min="12812" max="13058" width="9.140625" style="99"/>
    <col min="13059" max="13059" width="40.42578125" style="99" customWidth="1"/>
    <col min="13060" max="13060" width="13.42578125" style="99" customWidth="1"/>
    <col min="13061" max="13061" width="14" style="99" customWidth="1"/>
    <col min="13062" max="13062" width="15.42578125" style="99" customWidth="1"/>
    <col min="13063" max="13063" width="14.28515625" style="99" customWidth="1"/>
    <col min="13064" max="13064" width="16.140625" style="99" customWidth="1"/>
    <col min="13065" max="13066" width="11" style="99" customWidth="1"/>
    <col min="13067" max="13067" width="11.85546875" style="99" customWidth="1"/>
    <col min="13068" max="13314" width="9.140625" style="99"/>
    <col min="13315" max="13315" width="40.42578125" style="99" customWidth="1"/>
    <col min="13316" max="13316" width="13.42578125" style="99" customWidth="1"/>
    <col min="13317" max="13317" width="14" style="99" customWidth="1"/>
    <col min="13318" max="13318" width="15.42578125" style="99" customWidth="1"/>
    <col min="13319" max="13319" width="14.28515625" style="99" customWidth="1"/>
    <col min="13320" max="13320" width="16.140625" style="99" customWidth="1"/>
    <col min="13321" max="13322" width="11" style="99" customWidth="1"/>
    <col min="13323" max="13323" width="11.85546875" style="99" customWidth="1"/>
    <col min="13324" max="13570" width="9.140625" style="99"/>
    <col min="13571" max="13571" width="40.42578125" style="99" customWidth="1"/>
    <col min="13572" max="13572" width="13.42578125" style="99" customWidth="1"/>
    <col min="13573" max="13573" width="14" style="99" customWidth="1"/>
    <col min="13574" max="13574" width="15.42578125" style="99" customWidth="1"/>
    <col min="13575" max="13575" width="14.28515625" style="99" customWidth="1"/>
    <col min="13576" max="13576" width="16.140625" style="99" customWidth="1"/>
    <col min="13577" max="13578" width="11" style="99" customWidth="1"/>
    <col min="13579" max="13579" width="11.85546875" style="99" customWidth="1"/>
    <col min="13580" max="13826" width="9.140625" style="99"/>
    <col min="13827" max="13827" width="40.42578125" style="99" customWidth="1"/>
    <col min="13828" max="13828" width="13.42578125" style="99" customWidth="1"/>
    <col min="13829" max="13829" width="14" style="99" customWidth="1"/>
    <col min="13830" max="13830" width="15.42578125" style="99" customWidth="1"/>
    <col min="13831" max="13831" width="14.28515625" style="99" customWidth="1"/>
    <col min="13832" max="13832" width="16.140625" style="99" customWidth="1"/>
    <col min="13833" max="13834" width="11" style="99" customWidth="1"/>
    <col min="13835" max="13835" width="11.85546875" style="99" customWidth="1"/>
    <col min="13836" max="14082" width="9.140625" style="99"/>
    <col min="14083" max="14083" width="40.42578125" style="99" customWidth="1"/>
    <col min="14084" max="14084" width="13.42578125" style="99" customWidth="1"/>
    <col min="14085" max="14085" width="14" style="99" customWidth="1"/>
    <col min="14086" max="14086" width="15.42578125" style="99" customWidth="1"/>
    <col min="14087" max="14087" width="14.28515625" style="99" customWidth="1"/>
    <col min="14088" max="14088" width="16.140625" style="99" customWidth="1"/>
    <col min="14089" max="14090" width="11" style="99" customWidth="1"/>
    <col min="14091" max="14091" width="11.85546875" style="99" customWidth="1"/>
    <col min="14092" max="14338" width="9.140625" style="99"/>
    <col min="14339" max="14339" width="40.42578125" style="99" customWidth="1"/>
    <col min="14340" max="14340" width="13.42578125" style="99" customWidth="1"/>
    <col min="14341" max="14341" width="14" style="99" customWidth="1"/>
    <col min="14342" max="14342" width="15.42578125" style="99" customWidth="1"/>
    <col min="14343" max="14343" width="14.28515625" style="99" customWidth="1"/>
    <col min="14344" max="14344" width="16.140625" style="99" customWidth="1"/>
    <col min="14345" max="14346" width="11" style="99" customWidth="1"/>
    <col min="14347" max="14347" width="11.85546875" style="99" customWidth="1"/>
    <col min="14348" max="14594" width="9.140625" style="99"/>
    <col min="14595" max="14595" width="40.42578125" style="99" customWidth="1"/>
    <col min="14596" max="14596" width="13.42578125" style="99" customWidth="1"/>
    <col min="14597" max="14597" width="14" style="99" customWidth="1"/>
    <col min="14598" max="14598" width="15.42578125" style="99" customWidth="1"/>
    <col min="14599" max="14599" width="14.28515625" style="99" customWidth="1"/>
    <col min="14600" max="14600" width="16.140625" style="99" customWidth="1"/>
    <col min="14601" max="14602" width="11" style="99" customWidth="1"/>
    <col min="14603" max="14603" width="11.85546875" style="99" customWidth="1"/>
    <col min="14604" max="14850" width="9.140625" style="99"/>
    <col min="14851" max="14851" width="40.42578125" style="99" customWidth="1"/>
    <col min="14852" max="14852" width="13.42578125" style="99" customWidth="1"/>
    <col min="14853" max="14853" width="14" style="99" customWidth="1"/>
    <col min="14854" max="14854" width="15.42578125" style="99" customWidth="1"/>
    <col min="14855" max="14855" width="14.28515625" style="99" customWidth="1"/>
    <col min="14856" max="14856" width="16.140625" style="99" customWidth="1"/>
    <col min="14857" max="14858" width="11" style="99" customWidth="1"/>
    <col min="14859" max="14859" width="11.85546875" style="99" customWidth="1"/>
    <col min="14860" max="15106" width="9.140625" style="99"/>
    <col min="15107" max="15107" width="40.42578125" style="99" customWidth="1"/>
    <col min="15108" max="15108" width="13.42578125" style="99" customWidth="1"/>
    <col min="15109" max="15109" width="14" style="99" customWidth="1"/>
    <col min="15110" max="15110" width="15.42578125" style="99" customWidth="1"/>
    <col min="15111" max="15111" width="14.28515625" style="99" customWidth="1"/>
    <col min="15112" max="15112" width="16.140625" style="99" customWidth="1"/>
    <col min="15113" max="15114" width="11" style="99" customWidth="1"/>
    <col min="15115" max="15115" width="11.85546875" style="99" customWidth="1"/>
    <col min="15116" max="15362" width="9.140625" style="99"/>
    <col min="15363" max="15363" width="40.42578125" style="99" customWidth="1"/>
    <col min="15364" max="15364" width="13.42578125" style="99" customWidth="1"/>
    <col min="15365" max="15365" width="14" style="99" customWidth="1"/>
    <col min="15366" max="15366" width="15.42578125" style="99" customWidth="1"/>
    <col min="15367" max="15367" width="14.28515625" style="99" customWidth="1"/>
    <col min="15368" max="15368" width="16.140625" style="99" customWidth="1"/>
    <col min="15369" max="15370" width="11" style="99" customWidth="1"/>
    <col min="15371" max="15371" width="11.85546875" style="99" customWidth="1"/>
    <col min="15372" max="15618" width="9.140625" style="99"/>
    <col min="15619" max="15619" width="40.42578125" style="99" customWidth="1"/>
    <col min="15620" max="15620" width="13.42578125" style="99" customWidth="1"/>
    <col min="15621" max="15621" width="14" style="99" customWidth="1"/>
    <col min="15622" max="15622" width="15.42578125" style="99" customWidth="1"/>
    <col min="15623" max="15623" width="14.28515625" style="99" customWidth="1"/>
    <col min="15624" max="15624" width="16.140625" style="99" customWidth="1"/>
    <col min="15625" max="15626" width="11" style="99" customWidth="1"/>
    <col min="15627" max="15627" width="11.85546875" style="99" customWidth="1"/>
    <col min="15628" max="15874" width="9.140625" style="99"/>
    <col min="15875" max="15875" width="40.42578125" style="99" customWidth="1"/>
    <col min="15876" max="15876" width="13.42578125" style="99" customWidth="1"/>
    <col min="15877" max="15877" width="14" style="99" customWidth="1"/>
    <col min="15878" max="15878" width="15.42578125" style="99" customWidth="1"/>
    <col min="15879" max="15879" width="14.28515625" style="99" customWidth="1"/>
    <col min="15880" max="15880" width="16.140625" style="99" customWidth="1"/>
    <col min="15881" max="15882" width="11" style="99" customWidth="1"/>
    <col min="15883" max="15883" width="11.85546875" style="99" customWidth="1"/>
    <col min="15884" max="16130" width="9.140625" style="99"/>
    <col min="16131" max="16131" width="40.42578125" style="99" customWidth="1"/>
    <col min="16132" max="16132" width="13.42578125" style="99" customWidth="1"/>
    <col min="16133" max="16133" width="14" style="99" customWidth="1"/>
    <col min="16134" max="16134" width="15.42578125" style="99" customWidth="1"/>
    <col min="16135" max="16135" width="14.28515625" style="99" customWidth="1"/>
    <col min="16136" max="16136" width="16.140625" style="99" customWidth="1"/>
    <col min="16137" max="16138" width="11" style="99" customWidth="1"/>
    <col min="16139" max="16139" width="11.85546875" style="99" customWidth="1"/>
    <col min="16140" max="16384" width="9.140625" style="99"/>
  </cols>
  <sheetData>
    <row r="1" spans="1:8" ht="15.75" x14ac:dyDescent="0.25">
      <c r="B1" s="505"/>
      <c r="C1" s="505"/>
      <c r="D1" s="505"/>
      <c r="E1" s="505"/>
      <c r="F1" s="505"/>
      <c r="G1" s="505"/>
      <c r="H1" s="505"/>
    </row>
    <row r="2" spans="1:8" ht="15.75" thickBot="1" x14ac:dyDescent="0.3">
      <c r="B2" s="35"/>
      <c r="C2" s="32"/>
      <c r="D2" s="32"/>
      <c r="E2" s="32"/>
      <c r="F2" s="32"/>
      <c r="G2" s="32"/>
      <c r="H2" s="15" t="s">
        <v>249</v>
      </c>
    </row>
    <row r="3" spans="1:8" s="100" customFormat="1" ht="48.75" thickBot="1" x14ac:dyDescent="0.3">
      <c r="A3" s="140" t="s">
        <v>266</v>
      </c>
      <c r="B3" s="39" t="s">
        <v>363</v>
      </c>
      <c r="C3" s="40" t="s">
        <v>356</v>
      </c>
      <c r="D3" s="40" t="s">
        <v>357</v>
      </c>
      <c r="E3" s="40" t="s">
        <v>358</v>
      </c>
      <c r="F3" s="40" t="s">
        <v>437</v>
      </c>
      <c r="G3" s="40" t="s">
        <v>438</v>
      </c>
      <c r="H3" s="41" t="s">
        <v>359</v>
      </c>
    </row>
    <row r="4" spans="1:8" s="32" customFormat="1" ht="15" customHeight="1" thickBot="1" x14ac:dyDescent="0.3">
      <c r="A4" s="142" t="s">
        <v>240</v>
      </c>
      <c r="B4" s="101" t="s">
        <v>241</v>
      </c>
      <c r="C4" s="102" t="s">
        <v>242</v>
      </c>
      <c r="D4" s="102" t="s">
        <v>250</v>
      </c>
      <c r="E4" s="102" t="s">
        <v>251</v>
      </c>
      <c r="F4" s="102" t="s">
        <v>252</v>
      </c>
      <c r="G4" s="287" t="s">
        <v>387</v>
      </c>
      <c r="H4" s="103" t="s">
        <v>429</v>
      </c>
    </row>
    <row r="5" spans="1:8" ht="15.75" thickBot="1" x14ac:dyDescent="0.3">
      <c r="A5" s="43" t="s">
        <v>5</v>
      </c>
      <c r="B5" s="115" t="s">
        <v>362</v>
      </c>
      <c r="C5" s="116">
        <v>36985</v>
      </c>
      <c r="D5" s="106"/>
      <c r="E5" s="116"/>
      <c r="F5" s="116">
        <v>36985</v>
      </c>
      <c r="G5" s="291">
        <v>36985</v>
      </c>
      <c r="H5" s="107"/>
    </row>
    <row r="6" spans="1:8" ht="15.75" thickBot="1" x14ac:dyDescent="0.3">
      <c r="A6" s="43" t="s">
        <v>19</v>
      </c>
      <c r="B6" s="115"/>
      <c r="C6" s="116"/>
      <c r="D6" s="106"/>
      <c r="E6" s="116"/>
      <c r="F6" s="116"/>
      <c r="G6" s="291"/>
      <c r="H6" s="107"/>
    </row>
    <row r="7" spans="1:8" ht="15.75" thickBot="1" x14ac:dyDescent="0.3">
      <c r="A7" s="43" t="s">
        <v>33</v>
      </c>
      <c r="B7" s="104"/>
      <c r="C7" s="105"/>
      <c r="D7" s="106"/>
      <c r="E7" s="105"/>
      <c r="F7" s="105"/>
      <c r="G7" s="288"/>
      <c r="H7" s="107">
        <f t="shared" ref="H7:H23" si="0">C7-E7-F7</f>
        <v>0</v>
      </c>
    </row>
    <row r="8" spans="1:8" ht="15.75" thickBot="1" x14ac:dyDescent="0.3">
      <c r="A8" s="43" t="s">
        <v>213</v>
      </c>
      <c r="B8" s="108"/>
      <c r="C8" s="105"/>
      <c r="D8" s="106"/>
      <c r="E8" s="105"/>
      <c r="F8" s="105"/>
      <c r="G8" s="288"/>
      <c r="H8" s="107">
        <f t="shared" si="0"/>
        <v>0</v>
      </c>
    </row>
    <row r="9" spans="1:8" ht="15.75" thickBot="1" x14ac:dyDescent="0.3">
      <c r="A9" s="43" t="s">
        <v>61</v>
      </c>
      <c r="B9" s="104"/>
      <c r="C9" s="105"/>
      <c r="D9" s="106"/>
      <c r="E9" s="105"/>
      <c r="F9" s="105"/>
      <c r="G9" s="288"/>
      <c r="H9" s="107">
        <f t="shared" si="0"/>
        <v>0</v>
      </c>
    </row>
    <row r="10" spans="1:8" ht="15.75" thickBot="1" x14ac:dyDescent="0.3">
      <c r="A10" s="43" t="s">
        <v>83</v>
      </c>
      <c r="B10" s="108"/>
      <c r="C10" s="105"/>
      <c r="D10" s="106"/>
      <c r="E10" s="105"/>
      <c r="F10" s="105"/>
      <c r="G10" s="288"/>
      <c r="H10" s="107">
        <f t="shared" si="0"/>
        <v>0</v>
      </c>
    </row>
    <row r="11" spans="1:8" ht="15.75" thickBot="1" x14ac:dyDescent="0.3">
      <c r="A11" s="43" t="s">
        <v>224</v>
      </c>
      <c r="B11" s="104"/>
      <c r="C11" s="105"/>
      <c r="D11" s="106"/>
      <c r="E11" s="105"/>
      <c r="F11" s="105"/>
      <c r="G11" s="288"/>
      <c r="H11" s="107">
        <f t="shared" si="0"/>
        <v>0</v>
      </c>
    </row>
    <row r="12" spans="1:8" ht="15.75" thickBot="1" x14ac:dyDescent="0.3">
      <c r="A12" s="43" t="s">
        <v>105</v>
      </c>
      <c r="B12" s="104"/>
      <c r="C12" s="105"/>
      <c r="D12" s="106"/>
      <c r="E12" s="105"/>
      <c r="F12" s="105"/>
      <c r="G12" s="288"/>
      <c r="H12" s="107">
        <f t="shared" si="0"/>
        <v>0</v>
      </c>
    </row>
    <row r="13" spans="1:8" ht="15.75" thickBot="1" x14ac:dyDescent="0.3">
      <c r="A13" s="43" t="s">
        <v>115</v>
      </c>
      <c r="B13" s="104"/>
      <c r="C13" s="105"/>
      <c r="D13" s="106"/>
      <c r="E13" s="105"/>
      <c r="F13" s="105"/>
      <c r="G13" s="288"/>
      <c r="H13" s="107">
        <f t="shared" si="0"/>
        <v>0</v>
      </c>
    </row>
    <row r="14" spans="1:8" ht="15.75" thickBot="1" x14ac:dyDescent="0.3">
      <c r="A14" s="43" t="s">
        <v>236</v>
      </c>
      <c r="B14" s="104"/>
      <c r="C14" s="105"/>
      <c r="D14" s="106"/>
      <c r="E14" s="105"/>
      <c r="F14" s="105"/>
      <c r="G14" s="288"/>
      <c r="H14" s="107">
        <f t="shared" si="0"/>
        <v>0</v>
      </c>
    </row>
    <row r="15" spans="1:8" ht="15.75" thickBot="1" x14ac:dyDescent="0.3">
      <c r="A15" s="43" t="s">
        <v>283</v>
      </c>
      <c r="B15" s="104"/>
      <c r="C15" s="105"/>
      <c r="D15" s="106"/>
      <c r="E15" s="105"/>
      <c r="F15" s="105"/>
      <c r="G15" s="288"/>
      <c r="H15" s="107">
        <f t="shared" si="0"/>
        <v>0</v>
      </c>
    </row>
    <row r="16" spans="1:8" ht="15.75" thickBot="1" x14ac:dyDescent="0.3">
      <c r="A16" s="43" t="s">
        <v>284</v>
      </c>
      <c r="B16" s="104"/>
      <c r="C16" s="105"/>
      <c r="D16" s="106"/>
      <c r="E16" s="105"/>
      <c r="F16" s="105"/>
      <c r="G16" s="288"/>
      <c r="H16" s="107">
        <f t="shared" si="0"/>
        <v>0</v>
      </c>
    </row>
    <row r="17" spans="1:8" ht="15.75" thickBot="1" x14ac:dyDescent="0.3">
      <c r="A17" s="43" t="s">
        <v>285</v>
      </c>
      <c r="B17" s="104"/>
      <c r="C17" s="105"/>
      <c r="D17" s="106"/>
      <c r="E17" s="105"/>
      <c r="F17" s="105"/>
      <c r="G17" s="288"/>
      <c r="H17" s="107">
        <f t="shared" si="0"/>
        <v>0</v>
      </c>
    </row>
    <row r="18" spans="1:8" ht="15.75" thickBot="1" x14ac:dyDescent="0.3">
      <c r="A18" s="43" t="s">
        <v>288</v>
      </c>
      <c r="B18" s="104"/>
      <c r="C18" s="105"/>
      <c r="D18" s="106"/>
      <c r="E18" s="105"/>
      <c r="F18" s="105"/>
      <c r="G18" s="288"/>
      <c r="H18" s="107">
        <f t="shared" si="0"/>
        <v>0</v>
      </c>
    </row>
    <row r="19" spans="1:8" ht="15.75" thickBot="1" x14ac:dyDescent="0.3">
      <c r="A19" s="43" t="s">
        <v>291</v>
      </c>
      <c r="B19" s="104"/>
      <c r="C19" s="105"/>
      <c r="D19" s="106"/>
      <c r="E19" s="105"/>
      <c r="F19" s="105"/>
      <c r="G19" s="288"/>
      <c r="H19" s="107">
        <f t="shared" si="0"/>
        <v>0</v>
      </c>
    </row>
    <row r="20" spans="1:8" ht="15.75" thickBot="1" x14ac:dyDescent="0.3">
      <c r="A20" s="43" t="s">
        <v>294</v>
      </c>
      <c r="B20" s="104"/>
      <c r="C20" s="105"/>
      <c r="D20" s="106"/>
      <c r="E20" s="105"/>
      <c r="F20" s="105"/>
      <c r="G20" s="288"/>
      <c r="H20" s="107">
        <f t="shared" si="0"/>
        <v>0</v>
      </c>
    </row>
    <row r="21" spans="1:8" ht="15.75" thickBot="1" x14ac:dyDescent="0.3">
      <c r="A21" s="43" t="s">
        <v>297</v>
      </c>
      <c r="B21" s="104"/>
      <c r="C21" s="105"/>
      <c r="D21" s="106"/>
      <c r="E21" s="105"/>
      <c r="F21" s="105"/>
      <c r="G21" s="288"/>
      <c r="H21" s="107">
        <f t="shared" si="0"/>
        <v>0</v>
      </c>
    </row>
    <row r="22" spans="1:8" ht="15.75" thickBot="1" x14ac:dyDescent="0.3">
      <c r="A22" s="43" t="s">
        <v>300</v>
      </c>
      <c r="B22" s="104"/>
      <c r="C22" s="105"/>
      <c r="D22" s="106"/>
      <c r="E22" s="105"/>
      <c r="F22" s="105"/>
      <c r="G22" s="288"/>
      <c r="H22" s="107">
        <f t="shared" si="0"/>
        <v>0</v>
      </c>
    </row>
    <row r="23" spans="1:8" ht="15.75" thickBot="1" x14ac:dyDescent="0.3">
      <c r="A23" s="43" t="s">
        <v>303</v>
      </c>
      <c r="B23" s="60"/>
      <c r="C23" s="109"/>
      <c r="D23" s="110"/>
      <c r="E23" s="109"/>
      <c r="F23" s="109"/>
      <c r="G23" s="289"/>
      <c r="H23" s="111">
        <f t="shared" si="0"/>
        <v>0</v>
      </c>
    </row>
    <row r="24" spans="1:8" s="113" customFormat="1" ht="13.5" thickBot="1" x14ac:dyDescent="0.3">
      <c r="A24" s="43" t="s">
        <v>306</v>
      </c>
      <c r="B24" s="39" t="s">
        <v>360</v>
      </c>
      <c r="C24" s="117">
        <v>36985</v>
      </c>
      <c r="D24" s="118"/>
      <c r="E24" s="117"/>
      <c r="F24" s="117">
        <v>36985</v>
      </c>
      <c r="G24" s="290">
        <f>G5</f>
        <v>36985</v>
      </c>
      <c r="H24" s="112">
        <f>SUM(H5:H23)</f>
        <v>0</v>
      </c>
    </row>
    <row r="25" spans="1:8" x14ac:dyDescent="0.25">
      <c r="A25" s="138"/>
    </row>
    <row r="26" spans="1:8" x14ac:dyDescent="0.25">
      <c r="A26" s="138"/>
    </row>
    <row r="27" spans="1:8" x14ac:dyDescent="0.25">
      <c r="A27" s="138"/>
    </row>
    <row r="28" spans="1:8" x14ac:dyDescent="0.25">
      <c r="A28" s="138"/>
    </row>
    <row r="29" spans="1:8" x14ac:dyDescent="0.25">
      <c r="A29" s="138"/>
    </row>
    <row r="30" spans="1:8" x14ac:dyDescent="0.25">
      <c r="A30" s="139"/>
    </row>
    <row r="31" spans="1:8" x14ac:dyDescent="0.25">
      <c r="A31" s="139"/>
    </row>
    <row r="32" spans="1:8" x14ac:dyDescent="0.25">
      <c r="A32" s="139"/>
    </row>
    <row r="33" spans="1:8" x14ac:dyDescent="0.25">
      <c r="A33" s="139"/>
      <c r="B33" s="99"/>
      <c r="H33" s="99"/>
    </row>
    <row r="34" spans="1:8" x14ac:dyDescent="0.25">
      <c r="A34" s="141"/>
      <c r="B34" s="99"/>
      <c r="H34" s="99"/>
    </row>
  </sheetData>
  <mergeCells count="1">
    <mergeCell ref="B1:H1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Header>&amp;C&amp;"-,Félkövér"&amp;9
Tiszagyulaháza község 2014. évi felújítási kiadásainak előirányzata felújításonként&amp;R&amp;"-,Dőlt"&amp;8 8.melléklet
a 10/2014. (V. 30. )Önkormányzati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Layout" zoomScaleNormal="100" workbookViewId="0">
      <selection activeCell="C2" sqref="C2:F3"/>
    </sheetView>
  </sheetViews>
  <sheetFormatPr defaultRowHeight="15" x14ac:dyDescent="0.25"/>
  <cols>
    <col min="1" max="1" width="7.28515625" style="153" customWidth="1"/>
    <col min="2" max="2" width="33.140625" style="120" customWidth="1"/>
    <col min="3" max="6" width="11.85546875" style="120" customWidth="1"/>
    <col min="7" max="257" width="9.140625" style="120"/>
    <col min="258" max="258" width="33.140625" style="120" customWidth="1"/>
    <col min="259" max="262" width="11.85546875" style="120" customWidth="1"/>
    <col min="263" max="513" width="9.140625" style="120"/>
    <col min="514" max="514" width="33.140625" style="120" customWidth="1"/>
    <col min="515" max="518" width="11.85546875" style="120" customWidth="1"/>
    <col min="519" max="769" width="9.140625" style="120"/>
    <col min="770" max="770" width="33.140625" style="120" customWidth="1"/>
    <col min="771" max="774" width="11.85546875" style="120" customWidth="1"/>
    <col min="775" max="1025" width="9.140625" style="120"/>
    <col min="1026" max="1026" width="33.140625" style="120" customWidth="1"/>
    <col min="1027" max="1030" width="11.85546875" style="120" customWidth="1"/>
    <col min="1031" max="1281" width="9.140625" style="120"/>
    <col min="1282" max="1282" width="33.140625" style="120" customWidth="1"/>
    <col min="1283" max="1286" width="11.85546875" style="120" customWidth="1"/>
    <col min="1287" max="1537" width="9.140625" style="120"/>
    <col min="1538" max="1538" width="33.140625" style="120" customWidth="1"/>
    <col min="1539" max="1542" width="11.85546875" style="120" customWidth="1"/>
    <col min="1543" max="1793" width="9.140625" style="120"/>
    <col min="1794" max="1794" width="33.140625" style="120" customWidth="1"/>
    <col min="1795" max="1798" width="11.85546875" style="120" customWidth="1"/>
    <col min="1799" max="2049" width="9.140625" style="120"/>
    <col min="2050" max="2050" width="33.140625" style="120" customWidth="1"/>
    <col min="2051" max="2054" width="11.85546875" style="120" customWidth="1"/>
    <col min="2055" max="2305" width="9.140625" style="120"/>
    <col min="2306" max="2306" width="33.140625" style="120" customWidth="1"/>
    <col min="2307" max="2310" width="11.85546875" style="120" customWidth="1"/>
    <col min="2311" max="2561" width="9.140625" style="120"/>
    <col min="2562" max="2562" width="33.140625" style="120" customWidth="1"/>
    <col min="2563" max="2566" width="11.85546875" style="120" customWidth="1"/>
    <col min="2567" max="2817" width="9.140625" style="120"/>
    <col min="2818" max="2818" width="33.140625" style="120" customWidth="1"/>
    <col min="2819" max="2822" width="11.85546875" style="120" customWidth="1"/>
    <col min="2823" max="3073" width="9.140625" style="120"/>
    <col min="3074" max="3074" width="33.140625" style="120" customWidth="1"/>
    <col min="3075" max="3078" width="11.85546875" style="120" customWidth="1"/>
    <col min="3079" max="3329" width="9.140625" style="120"/>
    <col min="3330" max="3330" width="33.140625" style="120" customWidth="1"/>
    <col min="3331" max="3334" width="11.85546875" style="120" customWidth="1"/>
    <col min="3335" max="3585" width="9.140625" style="120"/>
    <col min="3586" max="3586" width="33.140625" style="120" customWidth="1"/>
    <col min="3587" max="3590" width="11.85546875" style="120" customWidth="1"/>
    <col min="3591" max="3841" width="9.140625" style="120"/>
    <col min="3842" max="3842" width="33.140625" style="120" customWidth="1"/>
    <col min="3843" max="3846" width="11.85546875" style="120" customWidth="1"/>
    <col min="3847" max="4097" width="9.140625" style="120"/>
    <col min="4098" max="4098" width="33.140625" style="120" customWidth="1"/>
    <col min="4099" max="4102" width="11.85546875" style="120" customWidth="1"/>
    <col min="4103" max="4353" width="9.140625" style="120"/>
    <col min="4354" max="4354" width="33.140625" style="120" customWidth="1"/>
    <col min="4355" max="4358" width="11.85546875" style="120" customWidth="1"/>
    <col min="4359" max="4609" width="9.140625" style="120"/>
    <col min="4610" max="4610" width="33.140625" style="120" customWidth="1"/>
    <col min="4611" max="4614" width="11.85546875" style="120" customWidth="1"/>
    <col min="4615" max="4865" width="9.140625" style="120"/>
    <col min="4866" max="4866" width="33.140625" style="120" customWidth="1"/>
    <col min="4867" max="4870" width="11.85546875" style="120" customWidth="1"/>
    <col min="4871" max="5121" width="9.140625" style="120"/>
    <col min="5122" max="5122" width="33.140625" style="120" customWidth="1"/>
    <col min="5123" max="5126" width="11.85546875" style="120" customWidth="1"/>
    <col min="5127" max="5377" width="9.140625" style="120"/>
    <col min="5378" max="5378" width="33.140625" style="120" customWidth="1"/>
    <col min="5379" max="5382" width="11.85546875" style="120" customWidth="1"/>
    <col min="5383" max="5633" width="9.140625" style="120"/>
    <col min="5634" max="5634" width="33.140625" style="120" customWidth="1"/>
    <col min="5635" max="5638" width="11.85546875" style="120" customWidth="1"/>
    <col min="5639" max="5889" width="9.140625" style="120"/>
    <col min="5890" max="5890" width="33.140625" style="120" customWidth="1"/>
    <col min="5891" max="5894" width="11.85546875" style="120" customWidth="1"/>
    <col min="5895" max="6145" width="9.140625" style="120"/>
    <col min="6146" max="6146" width="33.140625" style="120" customWidth="1"/>
    <col min="6147" max="6150" width="11.85546875" style="120" customWidth="1"/>
    <col min="6151" max="6401" width="9.140625" style="120"/>
    <col min="6402" max="6402" width="33.140625" style="120" customWidth="1"/>
    <col min="6403" max="6406" width="11.85546875" style="120" customWidth="1"/>
    <col min="6407" max="6657" width="9.140625" style="120"/>
    <col min="6658" max="6658" width="33.140625" style="120" customWidth="1"/>
    <col min="6659" max="6662" width="11.85546875" style="120" customWidth="1"/>
    <col min="6663" max="6913" width="9.140625" style="120"/>
    <col min="6914" max="6914" width="33.140625" style="120" customWidth="1"/>
    <col min="6915" max="6918" width="11.85546875" style="120" customWidth="1"/>
    <col min="6919" max="7169" width="9.140625" style="120"/>
    <col min="7170" max="7170" width="33.140625" style="120" customWidth="1"/>
    <col min="7171" max="7174" width="11.85546875" style="120" customWidth="1"/>
    <col min="7175" max="7425" width="9.140625" style="120"/>
    <col min="7426" max="7426" width="33.140625" style="120" customWidth="1"/>
    <col min="7427" max="7430" width="11.85546875" style="120" customWidth="1"/>
    <col min="7431" max="7681" width="9.140625" style="120"/>
    <col min="7682" max="7682" width="33.140625" style="120" customWidth="1"/>
    <col min="7683" max="7686" width="11.85546875" style="120" customWidth="1"/>
    <col min="7687" max="7937" width="9.140625" style="120"/>
    <col min="7938" max="7938" width="33.140625" style="120" customWidth="1"/>
    <col min="7939" max="7942" width="11.85546875" style="120" customWidth="1"/>
    <col min="7943" max="8193" width="9.140625" style="120"/>
    <col min="8194" max="8194" width="33.140625" style="120" customWidth="1"/>
    <col min="8195" max="8198" width="11.85546875" style="120" customWidth="1"/>
    <col min="8199" max="8449" width="9.140625" style="120"/>
    <col min="8450" max="8450" width="33.140625" style="120" customWidth="1"/>
    <col min="8451" max="8454" width="11.85546875" style="120" customWidth="1"/>
    <col min="8455" max="8705" width="9.140625" style="120"/>
    <col min="8706" max="8706" width="33.140625" style="120" customWidth="1"/>
    <col min="8707" max="8710" width="11.85546875" style="120" customWidth="1"/>
    <col min="8711" max="8961" width="9.140625" style="120"/>
    <col min="8962" max="8962" width="33.140625" style="120" customWidth="1"/>
    <col min="8963" max="8966" width="11.85546875" style="120" customWidth="1"/>
    <col min="8967" max="9217" width="9.140625" style="120"/>
    <col min="9218" max="9218" width="33.140625" style="120" customWidth="1"/>
    <col min="9219" max="9222" width="11.85546875" style="120" customWidth="1"/>
    <col min="9223" max="9473" width="9.140625" style="120"/>
    <col min="9474" max="9474" width="33.140625" style="120" customWidth="1"/>
    <col min="9475" max="9478" width="11.85546875" style="120" customWidth="1"/>
    <col min="9479" max="9729" width="9.140625" style="120"/>
    <col min="9730" max="9730" width="33.140625" style="120" customWidth="1"/>
    <col min="9731" max="9734" width="11.85546875" style="120" customWidth="1"/>
    <col min="9735" max="9985" width="9.140625" style="120"/>
    <col min="9986" max="9986" width="33.140625" style="120" customWidth="1"/>
    <col min="9987" max="9990" width="11.85546875" style="120" customWidth="1"/>
    <col min="9991" max="10241" width="9.140625" style="120"/>
    <col min="10242" max="10242" width="33.140625" style="120" customWidth="1"/>
    <col min="10243" max="10246" width="11.85546875" style="120" customWidth="1"/>
    <col min="10247" max="10497" width="9.140625" style="120"/>
    <col min="10498" max="10498" width="33.140625" style="120" customWidth="1"/>
    <col min="10499" max="10502" width="11.85546875" style="120" customWidth="1"/>
    <col min="10503" max="10753" width="9.140625" style="120"/>
    <col min="10754" max="10754" width="33.140625" style="120" customWidth="1"/>
    <col min="10755" max="10758" width="11.85546875" style="120" customWidth="1"/>
    <col min="10759" max="11009" width="9.140625" style="120"/>
    <col min="11010" max="11010" width="33.140625" style="120" customWidth="1"/>
    <col min="11011" max="11014" width="11.85546875" style="120" customWidth="1"/>
    <col min="11015" max="11265" width="9.140625" style="120"/>
    <col min="11266" max="11266" width="33.140625" style="120" customWidth="1"/>
    <col min="11267" max="11270" width="11.85546875" style="120" customWidth="1"/>
    <col min="11271" max="11521" width="9.140625" style="120"/>
    <col min="11522" max="11522" width="33.140625" style="120" customWidth="1"/>
    <col min="11523" max="11526" width="11.85546875" style="120" customWidth="1"/>
    <col min="11527" max="11777" width="9.140625" style="120"/>
    <col min="11778" max="11778" width="33.140625" style="120" customWidth="1"/>
    <col min="11779" max="11782" width="11.85546875" style="120" customWidth="1"/>
    <col min="11783" max="12033" width="9.140625" style="120"/>
    <col min="12034" max="12034" width="33.140625" style="120" customWidth="1"/>
    <col min="12035" max="12038" width="11.85546875" style="120" customWidth="1"/>
    <col min="12039" max="12289" width="9.140625" style="120"/>
    <col min="12290" max="12290" width="33.140625" style="120" customWidth="1"/>
    <col min="12291" max="12294" width="11.85546875" style="120" customWidth="1"/>
    <col min="12295" max="12545" width="9.140625" style="120"/>
    <col min="12546" max="12546" width="33.140625" style="120" customWidth="1"/>
    <col min="12547" max="12550" width="11.85546875" style="120" customWidth="1"/>
    <col min="12551" max="12801" width="9.140625" style="120"/>
    <col min="12802" max="12802" width="33.140625" style="120" customWidth="1"/>
    <col min="12803" max="12806" width="11.85546875" style="120" customWidth="1"/>
    <col min="12807" max="13057" width="9.140625" style="120"/>
    <col min="13058" max="13058" width="33.140625" style="120" customWidth="1"/>
    <col min="13059" max="13062" width="11.85546875" style="120" customWidth="1"/>
    <col min="13063" max="13313" width="9.140625" style="120"/>
    <col min="13314" max="13314" width="33.140625" style="120" customWidth="1"/>
    <col min="13315" max="13318" width="11.85546875" style="120" customWidth="1"/>
    <col min="13319" max="13569" width="9.140625" style="120"/>
    <col min="13570" max="13570" width="33.140625" style="120" customWidth="1"/>
    <col min="13571" max="13574" width="11.85546875" style="120" customWidth="1"/>
    <col min="13575" max="13825" width="9.140625" style="120"/>
    <col min="13826" max="13826" width="33.140625" style="120" customWidth="1"/>
    <col min="13827" max="13830" width="11.85546875" style="120" customWidth="1"/>
    <col min="13831" max="14081" width="9.140625" style="120"/>
    <col min="14082" max="14082" width="33.140625" style="120" customWidth="1"/>
    <col min="14083" max="14086" width="11.85546875" style="120" customWidth="1"/>
    <col min="14087" max="14337" width="9.140625" style="120"/>
    <col min="14338" max="14338" width="33.140625" style="120" customWidth="1"/>
    <col min="14339" max="14342" width="11.85546875" style="120" customWidth="1"/>
    <col min="14343" max="14593" width="9.140625" style="120"/>
    <col min="14594" max="14594" width="33.140625" style="120" customWidth="1"/>
    <col min="14595" max="14598" width="11.85546875" style="120" customWidth="1"/>
    <col min="14599" max="14849" width="9.140625" style="120"/>
    <col min="14850" max="14850" width="33.140625" style="120" customWidth="1"/>
    <col min="14851" max="14854" width="11.85546875" style="120" customWidth="1"/>
    <col min="14855" max="15105" width="9.140625" style="120"/>
    <col min="15106" max="15106" width="33.140625" style="120" customWidth="1"/>
    <col min="15107" max="15110" width="11.85546875" style="120" customWidth="1"/>
    <col min="15111" max="15361" width="9.140625" style="120"/>
    <col min="15362" max="15362" width="33.140625" style="120" customWidth="1"/>
    <col min="15363" max="15366" width="11.85546875" style="120" customWidth="1"/>
    <col min="15367" max="15617" width="9.140625" style="120"/>
    <col min="15618" max="15618" width="33.140625" style="120" customWidth="1"/>
    <col min="15619" max="15622" width="11.85546875" style="120" customWidth="1"/>
    <col min="15623" max="15873" width="9.140625" style="120"/>
    <col min="15874" max="15874" width="33.140625" style="120" customWidth="1"/>
    <col min="15875" max="15878" width="11.85546875" style="120" customWidth="1"/>
    <col min="15879" max="16129" width="9.140625" style="120"/>
    <col min="16130" max="16130" width="33.140625" style="120" customWidth="1"/>
    <col min="16131" max="16134" width="11.85546875" style="120" customWidth="1"/>
    <col min="16135" max="16384" width="9.140625" style="120"/>
  </cols>
  <sheetData>
    <row r="1" spans="1:6" x14ac:dyDescent="0.25">
      <c r="B1" s="119"/>
      <c r="C1" s="119"/>
      <c r="D1" s="119"/>
      <c r="E1" s="119"/>
      <c r="F1" s="119"/>
    </row>
    <row r="2" spans="1:6" ht="15.75" x14ac:dyDescent="0.25">
      <c r="B2" s="121" t="s">
        <v>364</v>
      </c>
      <c r="C2" s="511" t="s">
        <v>381</v>
      </c>
      <c r="D2" s="511"/>
      <c r="E2" s="511"/>
      <c r="F2" s="511"/>
    </row>
    <row r="3" spans="1:6" ht="15.75" x14ac:dyDescent="0.25">
      <c r="B3" s="121"/>
      <c r="C3" s="511"/>
      <c r="D3" s="511"/>
      <c r="E3" s="511"/>
      <c r="F3" s="511"/>
    </row>
    <row r="4" spans="1:6" ht="15.75" thickBot="1" x14ac:dyDescent="0.3">
      <c r="B4" s="119"/>
      <c r="C4" s="119"/>
      <c r="D4" s="119"/>
      <c r="E4" s="512" t="s">
        <v>249</v>
      </c>
      <c r="F4" s="512"/>
    </row>
    <row r="5" spans="1:6" ht="15" customHeight="1" thickBot="1" x14ac:dyDescent="0.3">
      <c r="A5" s="157" t="s">
        <v>265</v>
      </c>
      <c r="B5" s="143" t="s">
        <v>365</v>
      </c>
      <c r="C5" s="123" t="s">
        <v>366</v>
      </c>
      <c r="D5" s="123" t="s">
        <v>367</v>
      </c>
      <c r="E5" s="123" t="s">
        <v>368</v>
      </c>
      <c r="F5" s="124" t="s">
        <v>262</v>
      </c>
    </row>
    <row r="6" spans="1:6" s="153" customFormat="1" ht="15" customHeight="1" thickBot="1" x14ac:dyDescent="0.3">
      <c r="A6" s="159" t="s">
        <v>240</v>
      </c>
      <c r="B6" s="152" t="s">
        <v>241</v>
      </c>
      <c r="C6" s="123" t="s">
        <v>242</v>
      </c>
      <c r="D6" s="123" t="s">
        <v>250</v>
      </c>
      <c r="E6" s="123" t="s">
        <v>251</v>
      </c>
      <c r="F6" s="124" t="s">
        <v>252</v>
      </c>
    </row>
    <row r="7" spans="1:6" x14ac:dyDescent="0.25">
      <c r="A7" s="158" t="s">
        <v>5</v>
      </c>
      <c r="B7" s="144" t="s">
        <v>369</v>
      </c>
      <c r="C7" s="125">
        <v>9280</v>
      </c>
      <c r="D7" s="125"/>
      <c r="E7" s="125"/>
      <c r="F7" s="126">
        <f t="shared" ref="F7:F13" si="0">SUM(C7:E7)</f>
        <v>9280</v>
      </c>
    </row>
    <row r="8" spans="1:6" x14ac:dyDescent="0.25">
      <c r="A8" s="151" t="s">
        <v>19</v>
      </c>
      <c r="B8" s="145" t="s">
        <v>370</v>
      </c>
      <c r="C8" s="127">
        <v>6032</v>
      </c>
      <c r="D8" s="127"/>
      <c r="E8" s="127"/>
      <c r="F8" s="128">
        <f t="shared" si="0"/>
        <v>6032</v>
      </c>
    </row>
    <row r="9" spans="1:6" x14ac:dyDescent="0.25">
      <c r="A9" s="151" t="s">
        <v>33</v>
      </c>
      <c r="B9" s="146" t="s">
        <v>371</v>
      </c>
      <c r="C9" s="129">
        <v>176316</v>
      </c>
      <c r="D9" s="129"/>
      <c r="E9" s="129"/>
      <c r="F9" s="130">
        <f t="shared" si="0"/>
        <v>176316</v>
      </c>
    </row>
    <row r="10" spans="1:6" x14ac:dyDescent="0.25">
      <c r="A10" s="151" t="s">
        <v>213</v>
      </c>
      <c r="B10" s="146" t="s">
        <v>372</v>
      </c>
      <c r="C10" s="129"/>
      <c r="D10" s="129"/>
      <c r="E10" s="129"/>
      <c r="F10" s="130">
        <f t="shared" si="0"/>
        <v>0</v>
      </c>
    </row>
    <row r="11" spans="1:6" x14ac:dyDescent="0.25">
      <c r="A11" s="151" t="s">
        <v>61</v>
      </c>
      <c r="B11" s="146" t="s">
        <v>373</v>
      </c>
      <c r="C11" s="129"/>
      <c r="D11" s="129"/>
      <c r="E11" s="129"/>
      <c r="F11" s="130">
        <f t="shared" si="0"/>
        <v>0</v>
      </c>
    </row>
    <row r="12" spans="1:6" x14ac:dyDescent="0.25">
      <c r="A12" s="151" t="s">
        <v>83</v>
      </c>
      <c r="B12" s="146" t="s">
        <v>374</v>
      </c>
      <c r="C12" s="129"/>
      <c r="D12" s="129"/>
      <c r="E12" s="129"/>
      <c r="F12" s="130">
        <f t="shared" si="0"/>
        <v>0</v>
      </c>
    </row>
    <row r="13" spans="1:6" ht="15.75" thickBot="1" x14ac:dyDescent="0.3">
      <c r="A13" s="151" t="s">
        <v>224</v>
      </c>
      <c r="B13" s="147"/>
      <c r="C13" s="131"/>
      <c r="D13" s="131"/>
      <c r="E13" s="131"/>
      <c r="F13" s="130">
        <f t="shared" si="0"/>
        <v>0</v>
      </c>
    </row>
    <row r="14" spans="1:6" ht="15.75" thickBot="1" x14ac:dyDescent="0.3">
      <c r="A14" s="151" t="s">
        <v>105</v>
      </c>
      <c r="B14" s="148" t="s">
        <v>375</v>
      </c>
      <c r="C14" s="132">
        <f>C7+SUM(C9:C13)</f>
        <v>185596</v>
      </c>
      <c r="D14" s="132">
        <f>D7+SUM(D9:D13)</f>
        <v>0</v>
      </c>
      <c r="E14" s="132">
        <f>E7+SUM(E9:E13)</f>
        <v>0</v>
      </c>
      <c r="F14" s="133">
        <f>F7+SUM(F9:F13)</f>
        <v>185596</v>
      </c>
    </row>
    <row r="15" spans="1:6" ht="15.75" thickBot="1" x14ac:dyDescent="0.3">
      <c r="A15" s="151" t="s">
        <v>115</v>
      </c>
      <c r="B15" s="154"/>
      <c r="C15" s="154"/>
      <c r="D15" s="154"/>
      <c r="E15" s="154"/>
      <c r="F15" s="155"/>
    </row>
    <row r="16" spans="1:6" ht="15" customHeight="1" thickBot="1" x14ac:dyDescent="0.3">
      <c r="A16" s="151" t="s">
        <v>236</v>
      </c>
      <c r="B16" s="143" t="s">
        <v>376</v>
      </c>
      <c r="C16" s="123" t="s">
        <v>366</v>
      </c>
      <c r="D16" s="123" t="s">
        <v>367</v>
      </c>
      <c r="E16" s="123" t="s">
        <v>368</v>
      </c>
      <c r="F16" s="124" t="s">
        <v>262</v>
      </c>
    </row>
    <row r="17" spans="1:6" x14ac:dyDescent="0.25">
      <c r="A17" s="151" t="s">
        <v>283</v>
      </c>
      <c r="B17" s="144" t="s">
        <v>377</v>
      </c>
      <c r="C17" s="125"/>
      <c r="D17" s="125"/>
      <c r="E17" s="125"/>
      <c r="F17" s="126">
        <f t="shared" ref="F17:F23" si="1">SUM(C17:E17)</f>
        <v>0</v>
      </c>
    </row>
    <row r="18" spans="1:6" x14ac:dyDescent="0.25">
      <c r="A18" s="151" t="s">
        <v>284</v>
      </c>
      <c r="B18" s="149" t="s">
        <v>378</v>
      </c>
      <c r="C18" s="129">
        <v>185596</v>
      </c>
      <c r="D18" s="129"/>
      <c r="E18" s="129"/>
      <c r="F18" s="130">
        <f t="shared" si="1"/>
        <v>185596</v>
      </c>
    </row>
    <row r="19" spans="1:6" x14ac:dyDescent="0.25">
      <c r="A19" s="151" t="s">
        <v>285</v>
      </c>
      <c r="B19" s="146" t="s">
        <v>379</v>
      </c>
      <c r="C19" s="129"/>
      <c r="D19" s="129"/>
      <c r="E19" s="129"/>
      <c r="F19" s="130">
        <f t="shared" si="1"/>
        <v>0</v>
      </c>
    </row>
    <row r="20" spans="1:6" x14ac:dyDescent="0.25">
      <c r="A20" s="151" t="s">
        <v>288</v>
      </c>
      <c r="B20" s="146" t="s">
        <v>380</v>
      </c>
      <c r="C20" s="129"/>
      <c r="D20" s="129"/>
      <c r="E20" s="129"/>
      <c r="F20" s="130">
        <f t="shared" si="1"/>
        <v>0</v>
      </c>
    </row>
    <row r="21" spans="1:6" x14ac:dyDescent="0.25">
      <c r="A21" s="151" t="s">
        <v>291</v>
      </c>
      <c r="B21" s="150"/>
      <c r="C21" s="129"/>
      <c r="D21" s="129"/>
      <c r="E21" s="129"/>
      <c r="F21" s="130">
        <f t="shared" si="1"/>
        <v>0</v>
      </c>
    </row>
    <row r="22" spans="1:6" x14ac:dyDescent="0.25">
      <c r="A22" s="151" t="s">
        <v>294</v>
      </c>
      <c r="B22" s="150"/>
      <c r="C22" s="129"/>
      <c r="D22" s="129"/>
      <c r="E22" s="129"/>
      <c r="F22" s="130">
        <f t="shared" si="1"/>
        <v>0</v>
      </c>
    </row>
    <row r="23" spans="1:6" ht="15.75" thickBot="1" x14ac:dyDescent="0.3">
      <c r="A23" s="151" t="s">
        <v>297</v>
      </c>
      <c r="B23" s="147"/>
      <c r="C23" s="131"/>
      <c r="D23" s="131"/>
      <c r="E23" s="131"/>
      <c r="F23" s="130">
        <f t="shared" si="1"/>
        <v>0</v>
      </c>
    </row>
    <row r="24" spans="1:6" ht="15.75" thickBot="1" x14ac:dyDescent="0.3">
      <c r="A24" s="156" t="s">
        <v>300</v>
      </c>
      <c r="B24" s="148" t="s">
        <v>245</v>
      </c>
      <c r="C24" s="132">
        <f>SUM(C17:C23)</f>
        <v>185596</v>
      </c>
      <c r="D24" s="132">
        <f>SUM(D17:D23)</f>
        <v>0</v>
      </c>
      <c r="E24" s="132">
        <f>SUM(E17:E23)</f>
        <v>0</v>
      </c>
      <c r="F24" s="133">
        <f>SUM(F17:F23)</f>
        <v>185596</v>
      </c>
    </row>
    <row r="25" spans="1:6" x14ac:dyDescent="0.25">
      <c r="B25" s="119"/>
      <c r="C25" s="119"/>
      <c r="D25" s="119"/>
      <c r="E25" s="119"/>
      <c r="F25" s="119"/>
    </row>
    <row r="26" spans="1:6" x14ac:dyDescent="0.25">
      <c r="B26" s="119"/>
      <c r="C26" s="119"/>
      <c r="D26" s="119"/>
      <c r="E26" s="119"/>
      <c r="F26" s="119"/>
    </row>
    <row r="27" spans="1:6" ht="15.75" x14ac:dyDescent="0.25">
      <c r="B27" s="121" t="s">
        <v>364</v>
      </c>
      <c r="C27" s="511" t="s">
        <v>382</v>
      </c>
      <c r="D27" s="511"/>
      <c r="E27" s="511"/>
      <c r="F27" s="511"/>
    </row>
    <row r="28" spans="1:6" ht="15.75" x14ac:dyDescent="0.25">
      <c r="B28" s="121"/>
      <c r="C28" s="511"/>
      <c r="D28" s="511"/>
      <c r="E28" s="511"/>
      <c r="F28" s="511"/>
    </row>
    <row r="29" spans="1:6" ht="15.75" thickBot="1" x14ac:dyDescent="0.3">
      <c r="B29" s="119"/>
      <c r="C29" s="119"/>
      <c r="D29" s="119"/>
      <c r="E29" s="512" t="s">
        <v>249</v>
      </c>
      <c r="F29" s="512"/>
    </row>
    <row r="30" spans="1:6" ht="15.75" thickBot="1" x14ac:dyDescent="0.3">
      <c r="A30" s="160" t="s">
        <v>265</v>
      </c>
      <c r="B30" s="122" t="s">
        <v>365</v>
      </c>
      <c r="C30" s="123" t="s">
        <v>366</v>
      </c>
      <c r="D30" s="123" t="s">
        <v>367</v>
      </c>
      <c r="E30" s="123" t="s">
        <v>368</v>
      </c>
      <c r="F30" s="124" t="s">
        <v>262</v>
      </c>
    </row>
    <row r="31" spans="1:6" ht="15.75" thickBot="1" x14ac:dyDescent="0.3">
      <c r="A31" s="161" t="s">
        <v>240</v>
      </c>
      <c r="B31" s="122" t="s">
        <v>241</v>
      </c>
      <c r="C31" s="123" t="s">
        <v>242</v>
      </c>
      <c r="D31" s="123" t="s">
        <v>250</v>
      </c>
      <c r="E31" s="123" t="s">
        <v>251</v>
      </c>
      <c r="F31" s="124" t="s">
        <v>252</v>
      </c>
    </row>
    <row r="32" spans="1:6" ht="15.75" thickBot="1" x14ac:dyDescent="0.3">
      <c r="A32" s="162" t="s">
        <v>5</v>
      </c>
      <c r="B32" s="144" t="s">
        <v>369</v>
      </c>
      <c r="C32" s="125">
        <v>0</v>
      </c>
      <c r="D32" s="125"/>
      <c r="E32" s="125"/>
      <c r="F32" s="126">
        <f t="shared" ref="F32:F38" si="2">SUM(C32:E32)</f>
        <v>0</v>
      </c>
    </row>
    <row r="33" spans="1:6" ht="15.75" thickBot="1" x14ac:dyDescent="0.3">
      <c r="A33" s="162" t="s">
        <v>19</v>
      </c>
      <c r="B33" s="145" t="s">
        <v>370</v>
      </c>
      <c r="C33" s="127"/>
      <c r="D33" s="127"/>
      <c r="E33" s="127"/>
      <c r="F33" s="128">
        <f t="shared" si="2"/>
        <v>0</v>
      </c>
    </row>
    <row r="34" spans="1:6" ht="15.75" thickBot="1" x14ac:dyDescent="0.3">
      <c r="A34" s="162" t="s">
        <v>33</v>
      </c>
      <c r="B34" s="146" t="s">
        <v>371</v>
      </c>
      <c r="C34" s="129">
        <v>55906</v>
      </c>
      <c r="D34" s="129"/>
      <c r="E34" s="129"/>
      <c r="F34" s="130">
        <f t="shared" si="2"/>
        <v>55906</v>
      </c>
    </row>
    <row r="35" spans="1:6" ht="15.75" thickBot="1" x14ac:dyDescent="0.3">
      <c r="A35" s="162" t="s">
        <v>213</v>
      </c>
      <c r="B35" s="146" t="s">
        <v>372</v>
      </c>
      <c r="C35" s="129"/>
      <c r="D35" s="129"/>
      <c r="E35" s="129"/>
      <c r="F35" s="130">
        <f t="shared" si="2"/>
        <v>0</v>
      </c>
    </row>
    <row r="36" spans="1:6" ht="15.75" thickBot="1" x14ac:dyDescent="0.3">
      <c r="A36" s="162" t="s">
        <v>61</v>
      </c>
      <c r="B36" s="146" t="s">
        <v>373</v>
      </c>
      <c r="C36" s="129"/>
      <c r="D36" s="129"/>
      <c r="E36" s="129"/>
      <c r="F36" s="130">
        <f t="shared" si="2"/>
        <v>0</v>
      </c>
    </row>
    <row r="37" spans="1:6" ht="15.75" thickBot="1" x14ac:dyDescent="0.3">
      <c r="A37" s="162" t="s">
        <v>83</v>
      </c>
      <c r="B37" s="146" t="s">
        <v>374</v>
      </c>
      <c r="C37" s="129"/>
      <c r="D37" s="129"/>
      <c r="E37" s="129"/>
      <c r="F37" s="130">
        <f t="shared" si="2"/>
        <v>0</v>
      </c>
    </row>
    <row r="38" spans="1:6" ht="15.75" thickBot="1" x14ac:dyDescent="0.3">
      <c r="A38" s="162" t="s">
        <v>224</v>
      </c>
      <c r="B38" s="147"/>
      <c r="C38" s="131"/>
      <c r="D38" s="131"/>
      <c r="E38" s="131"/>
      <c r="F38" s="130">
        <f t="shared" si="2"/>
        <v>0</v>
      </c>
    </row>
    <row r="39" spans="1:6" ht="15.75" thickBot="1" x14ac:dyDescent="0.3">
      <c r="A39" s="162" t="s">
        <v>105</v>
      </c>
      <c r="B39" s="148" t="s">
        <v>375</v>
      </c>
      <c r="C39" s="132">
        <f>C32+SUM(C34:C38)</f>
        <v>55906</v>
      </c>
      <c r="D39" s="132">
        <f>D32+SUM(D34:D38)</f>
        <v>0</v>
      </c>
      <c r="E39" s="132">
        <f>E32+SUM(E34:E38)</f>
        <v>0</v>
      </c>
      <c r="F39" s="133">
        <f>F32+SUM(F34:F38)</f>
        <v>55906</v>
      </c>
    </row>
    <row r="40" spans="1:6" ht="15.75" thickBot="1" x14ac:dyDescent="0.3">
      <c r="A40" s="162" t="s">
        <v>115</v>
      </c>
      <c r="B40" s="134"/>
      <c r="C40" s="134"/>
      <c r="D40" s="134"/>
      <c r="E40" s="134"/>
      <c r="F40" s="134"/>
    </row>
    <row r="41" spans="1:6" ht="15.75" thickBot="1" x14ac:dyDescent="0.3">
      <c r="A41" s="162" t="s">
        <v>236</v>
      </c>
      <c r="B41" s="143" t="s">
        <v>376</v>
      </c>
      <c r="C41" s="123" t="s">
        <v>366</v>
      </c>
      <c r="D41" s="123" t="s">
        <v>367</v>
      </c>
      <c r="E41" s="123" t="s">
        <v>368</v>
      </c>
      <c r="F41" s="124" t="s">
        <v>262</v>
      </c>
    </row>
    <row r="42" spans="1:6" ht="15.75" thickBot="1" x14ac:dyDescent="0.3">
      <c r="A42" s="162" t="s">
        <v>283</v>
      </c>
      <c r="B42" s="144" t="s">
        <v>377</v>
      </c>
      <c r="C42" s="125"/>
      <c r="D42" s="125"/>
      <c r="E42" s="125"/>
      <c r="F42" s="126">
        <f t="shared" ref="F42:F48" si="3">SUM(C42:E42)</f>
        <v>0</v>
      </c>
    </row>
    <row r="43" spans="1:6" ht="15.75" thickBot="1" x14ac:dyDescent="0.3">
      <c r="A43" s="162" t="s">
        <v>284</v>
      </c>
      <c r="B43" s="149" t="s">
        <v>378</v>
      </c>
      <c r="C43" s="129">
        <v>55906</v>
      </c>
      <c r="D43" s="129"/>
      <c r="E43" s="129"/>
      <c r="F43" s="130">
        <f t="shared" si="3"/>
        <v>55906</v>
      </c>
    </row>
    <row r="44" spans="1:6" ht="15.75" thickBot="1" x14ac:dyDescent="0.3">
      <c r="A44" s="162" t="s">
        <v>285</v>
      </c>
      <c r="B44" s="146" t="s">
        <v>379</v>
      </c>
      <c r="C44" s="129"/>
      <c r="D44" s="129"/>
      <c r="E44" s="129"/>
      <c r="F44" s="130">
        <f t="shared" si="3"/>
        <v>0</v>
      </c>
    </row>
    <row r="45" spans="1:6" ht="15.75" thickBot="1" x14ac:dyDescent="0.3">
      <c r="A45" s="162" t="s">
        <v>288</v>
      </c>
      <c r="B45" s="146" t="s">
        <v>380</v>
      </c>
      <c r="C45" s="129"/>
      <c r="D45" s="129"/>
      <c r="E45" s="129"/>
      <c r="F45" s="130">
        <f t="shared" si="3"/>
        <v>0</v>
      </c>
    </row>
    <row r="46" spans="1:6" ht="15.75" thickBot="1" x14ac:dyDescent="0.3">
      <c r="A46" s="162" t="s">
        <v>291</v>
      </c>
      <c r="B46" s="150"/>
      <c r="C46" s="129"/>
      <c r="D46" s="129"/>
      <c r="E46" s="129"/>
      <c r="F46" s="130">
        <f t="shared" si="3"/>
        <v>0</v>
      </c>
    </row>
    <row r="47" spans="1:6" ht="15.75" thickBot="1" x14ac:dyDescent="0.3">
      <c r="A47" s="162" t="s">
        <v>294</v>
      </c>
      <c r="B47" s="150"/>
      <c r="C47" s="129"/>
      <c r="D47" s="129"/>
      <c r="E47" s="129"/>
      <c r="F47" s="130">
        <f t="shared" si="3"/>
        <v>0</v>
      </c>
    </row>
    <row r="48" spans="1:6" ht="15.75" thickBot="1" x14ac:dyDescent="0.3">
      <c r="A48" s="162" t="s">
        <v>297</v>
      </c>
      <c r="B48" s="147"/>
      <c r="C48" s="131"/>
      <c r="D48" s="131"/>
      <c r="E48" s="131"/>
      <c r="F48" s="130">
        <f t="shared" si="3"/>
        <v>0</v>
      </c>
    </row>
    <row r="49" spans="1:9" ht="15.75" thickBot="1" x14ac:dyDescent="0.3">
      <c r="A49" s="162" t="s">
        <v>300</v>
      </c>
      <c r="B49" s="148" t="s">
        <v>245</v>
      </c>
      <c r="C49" s="132">
        <f>SUM(C42:C48)</f>
        <v>55906</v>
      </c>
      <c r="D49" s="132">
        <f>SUM(D42:D48)</f>
        <v>0</v>
      </c>
      <c r="E49" s="132">
        <f>SUM(E42:E48)</f>
        <v>0</v>
      </c>
      <c r="F49" s="133">
        <f>SUM(F42:F48)</f>
        <v>55906</v>
      </c>
    </row>
    <row r="50" spans="1:9" x14ac:dyDescent="0.25">
      <c r="B50" s="119"/>
      <c r="C50" s="119"/>
      <c r="D50" s="119"/>
      <c r="E50" s="119"/>
      <c r="F50" s="119"/>
    </row>
    <row r="51" spans="1:9" ht="15.75" x14ac:dyDescent="0.25">
      <c r="B51" s="513"/>
      <c r="C51" s="513"/>
      <c r="D51" s="513"/>
      <c r="E51" s="513"/>
      <c r="F51" s="513"/>
    </row>
    <row r="52" spans="1:9" x14ac:dyDescent="0.25">
      <c r="B52" s="136"/>
      <c r="C52" s="136"/>
      <c r="D52" s="136"/>
      <c r="E52" s="136"/>
      <c r="F52" s="136"/>
    </row>
    <row r="53" spans="1:9" x14ac:dyDescent="0.25">
      <c r="B53" s="508"/>
      <c r="C53" s="508"/>
      <c r="D53" s="508"/>
      <c r="E53" s="508"/>
      <c r="F53" s="508"/>
      <c r="I53" s="135"/>
    </row>
    <row r="54" spans="1:9" x14ac:dyDescent="0.25">
      <c r="B54" s="509"/>
      <c r="C54" s="509"/>
      <c r="D54" s="509"/>
      <c r="E54" s="510"/>
      <c r="F54" s="510"/>
    </row>
    <row r="55" spans="1:9" x14ac:dyDescent="0.25">
      <c r="B55" s="509"/>
      <c r="C55" s="509"/>
      <c r="D55" s="509"/>
      <c r="E55" s="510"/>
      <c r="F55" s="510"/>
    </row>
    <row r="56" spans="1:9" x14ac:dyDescent="0.25">
      <c r="B56" s="506"/>
      <c r="C56" s="506"/>
      <c r="D56" s="506"/>
      <c r="E56" s="507"/>
      <c r="F56" s="507"/>
    </row>
    <row r="57" spans="1:9" x14ac:dyDescent="0.25">
      <c r="B57" s="137"/>
      <c r="C57" s="137"/>
      <c r="D57" s="137"/>
      <c r="E57" s="137"/>
      <c r="F57" s="137"/>
    </row>
  </sheetData>
  <mergeCells count="13">
    <mergeCell ref="C2:F3"/>
    <mergeCell ref="C27:F28"/>
    <mergeCell ref="E4:F4"/>
    <mergeCell ref="E29:F29"/>
    <mergeCell ref="B51:F51"/>
    <mergeCell ref="B56:D56"/>
    <mergeCell ref="E56:F56"/>
    <mergeCell ref="B53:D53"/>
    <mergeCell ref="E53:F53"/>
    <mergeCell ref="B54:D54"/>
    <mergeCell ref="E54:F54"/>
    <mergeCell ref="B55:D55"/>
    <mergeCell ref="E55:F55"/>
  </mergeCells>
  <conditionalFormatting sqref="F7:F14 C14:E14 C24:F24 F17:F23 F32:F39 C39:E39 F42:F49 C49:E49 E56:F56">
    <cfRule type="cellIs" dxfId="0" priority="1" stopIfTrue="1" operator="equal">
      <formula>0</formula>
    </cfRule>
  </conditionalFormatting>
  <pageMargins left="0.31496062992125984" right="0.31496062992125984" top="0.74803149606299213" bottom="0.35433070866141736" header="0.31496062992125984" footer="0.31496062992125984"/>
  <pageSetup paperSize="9" orientation="portrait" r:id="rId1"/>
  <headerFooter>
    <oddHeader>&amp;C&amp;"-,Félkövér"&amp;9
Tiszagyulaháza község Európai Unios projektjeinek a felsorolása&amp;R&amp;"-,Dőlt"&amp;8 9.melléklet
a 10/2014. (V. 30. 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1mell</vt:lpstr>
      <vt:lpstr>2mell</vt:lpstr>
      <vt:lpstr>3mell</vt:lpstr>
      <vt:lpstr>4mell</vt:lpstr>
      <vt:lpstr>5mell</vt:lpstr>
      <vt:lpstr>6mell</vt:lpstr>
      <vt:lpstr>7mell</vt:lpstr>
      <vt:lpstr>8mell</vt:lpstr>
      <vt:lpstr>9mell</vt:lpstr>
      <vt:lpstr>10mell</vt:lpstr>
      <vt:lpstr>11mel</vt:lpstr>
      <vt:lpstr>12mell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</dc:creator>
  <cp:lastModifiedBy>user</cp:lastModifiedBy>
  <cp:lastPrinted>2014-05-21T07:14:20Z</cp:lastPrinted>
  <dcterms:created xsi:type="dcterms:W3CDTF">2014-02-04T10:12:44Z</dcterms:created>
  <dcterms:modified xsi:type="dcterms:W3CDTF">2014-06-02T12:47:14Z</dcterms:modified>
</cp:coreProperties>
</file>